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DieseArbeitsmappe"/>
  <mc:AlternateContent xmlns:mc="http://schemas.openxmlformats.org/markup-compatibility/2006">
    <mc:Choice Requires="x15">
      <x15ac:absPath xmlns:x15ac="http://schemas.microsoft.com/office/spreadsheetml/2010/11/ac" url="https://deutschekommunlaberatung-my.sharepoint.com/personal/sebastianstier_deutschekommunalberatung_onmicrosoft_com/Documents/DeKoBe/Kunden/Stadt Guben/Ausschreibungsmappe/"/>
    </mc:Choice>
  </mc:AlternateContent>
  <xr:revisionPtr revIDLastSave="194" documentId="11_5D83057BA2F71F54FCE8EA3356602748F4C6BCB7" xr6:coauthVersionLast="47" xr6:coauthVersionMax="47" xr10:uidLastSave="{204F1ECC-A523-4725-8E04-8BD950D15BD0}"/>
  <bookViews>
    <workbookView xWindow="12015" yWindow="0" windowWidth="30135" windowHeight="23385" tabRatio="754" xr2:uid="{00000000-000D-0000-FFFF-FFFF00000000}"/>
  </bookViews>
  <sheets>
    <sheet name="Eignung" sheetId="42" r:id="rId1"/>
    <sheet name="Stundenverrechnungssatz" sheetId="6" r:id="rId2"/>
    <sheet name="Raumgruppen" sheetId="7" r:id="rId3"/>
    <sheet name="Einzelraumkalkulation" sheetId="8" r:id="rId4"/>
    <sheet name="Grundreinigung" sheetId="43" r:id="rId5"/>
    <sheet name="Glasreinigung" sheetId="44" r:id="rId6"/>
    <sheet name="Regiearbeiten" sheetId="45" r:id="rId7"/>
    <sheet name="Angebot" sheetId="37" r:id="rId8"/>
  </sheets>
  <definedNames>
    <definedName name="_xlnm._FilterDatabase" localSheetId="7" hidden="1">Angebot!$A$9:$H$9</definedName>
    <definedName name="_xlnm._FilterDatabase" localSheetId="3" hidden="1">Einzelraumkalkulation!$A$6:$Y$487</definedName>
    <definedName name="_xlnm._FilterDatabase" localSheetId="2" hidden="1">Raumgruppen!$A$7:$H$7</definedName>
    <definedName name="Auftraggeber">Eignung!$A$1</definedName>
    <definedName name="_xlnm.Print_Area" localSheetId="7">Angebot!$A$5:$G$28</definedName>
    <definedName name="_xlnm.Print_Area" localSheetId="0">Eignung!$A$5:$B$90</definedName>
    <definedName name="_xlnm.Print_Area" localSheetId="3">Einzelraumkalkulation!$A$4:$V$487</definedName>
    <definedName name="_xlnm.Print_Area" localSheetId="5">Glasreinigung!$A$4:$G$18</definedName>
    <definedName name="_xlnm.Print_Area" localSheetId="4">Grundreinigung!$A$4:$H$15</definedName>
    <definedName name="_xlnm.Print_Area" localSheetId="2">Raumgruppen!$A$5:$H$53</definedName>
    <definedName name="_xlnm.Print_Area" localSheetId="6">Regiearbeiten!$A$4:$E$23</definedName>
    <definedName name="_xlnm.Print_Area" localSheetId="1">Stundenverrechnungssatz!$A$5:$M$51</definedName>
    <definedName name="_xlnm.Print_Titles" localSheetId="3">Einzelraumkalkulation!$6:$6</definedName>
    <definedName name="_xlnm.Print_Titles" localSheetId="2">Raumgruppen!$7:$7</definedName>
    <definedName name="ERK_Daten">Einzelraumkalkulation!$I$6:$U$6</definedName>
    <definedName name="Leistung" localSheetId="5">Eignung!#REF!</definedName>
    <definedName name="Leistung" localSheetId="4">Eignung!#REF!</definedName>
    <definedName name="Leistung" localSheetId="6">Eignung!#REF!</definedName>
    <definedName name="Leistung">Eignung!#REF!</definedName>
    <definedName name="Leistungsgegenstand">Eignung!$A$2</definedName>
    <definedName name="Reinigungstage">#REF!</definedName>
    <definedName name="SVS" localSheetId="0">Eignung!#REF!</definedName>
    <definedName name="SVS">Stundenverrechnungssatz!$C$48</definedName>
    <definedName name="SVSErsch" localSheetId="0">Eignung!#REF!</definedName>
    <definedName name="SVSErsch" localSheetId="5">Stundenverrechnungssatz!#REF!</definedName>
    <definedName name="SVSErsch" localSheetId="4">Stundenverrechnungssatz!#REF!</definedName>
    <definedName name="SVSErsch" localSheetId="6">Stundenverrechnungssatz!#REF!</definedName>
    <definedName name="SVSErsch">Stundenverrechnungssatz!#REF!</definedName>
    <definedName name="SVSErschSo" localSheetId="0">Eignung!#REF!</definedName>
    <definedName name="SVSErschSo" localSheetId="5">Stundenverrechnungssatz!#REF!</definedName>
    <definedName name="SVSErschSo" localSheetId="4">Stundenverrechnungssatz!#REF!</definedName>
    <definedName name="SVSErschSo" localSheetId="6">Stundenverrechnungssatz!#REF!</definedName>
    <definedName name="SVSErschSo">Stundenverrechnungssatz!#REF!</definedName>
    <definedName name="SVSFried" localSheetId="0">Eignung!#REF!</definedName>
    <definedName name="SVSFried" localSheetId="5">Stundenverrechnungssatz!#REF!</definedName>
    <definedName name="SVSFried" localSheetId="4">Stundenverrechnungssatz!#REF!</definedName>
    <definedName name="SVSFried" localSheetId="6">Stundenverrechnungssatz!#REF!</definedName>
    <definedName name="SVSFried">Stundenverrechnungssatz!#REF!</definedName>
    <definedName name="SVSg" localSheetId="0">Eignung!#REF!</definedName>
    <definedName name="SVSg">Stundenverrechnungssatz!$E$48</definedName>
    <definedName name="SVSSo" localSheetId="0">Eignung!#REF!</definedName>
    <definedName name="SVSSo">Stundenverrechnungssatz!$C$51</definedName>
    <definedName name="Vorgaben">Raumgruppen!$B$8:$E$281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7" l="1"/>
  <c r="A36" i="7"/>
  <c r="Y380" i="8"/>
  <c r="W380" i="8"/>
  <c r="T380" i="8"/>
  <c r="Y344" i="8"/>
  <c r="W344" i="8"/>
  <c r="T344" i="8"/>
  <c r="Y347" i="8"/>
  <c r="W347" i="8"/>
  <c r="S347" i="8"/>
  <c r="T347" i="8"/>
  <c r="U347" i="8" l="1"/>
  <c r="D16" i="44" l="1"/>
  <c r="E28" i="37" s="1"/>
  <c r="B15" i="43"/>
  <c r="G15" i="44"/>
  <c r="G14" i="44"/>
  <c r="G13" i="44"/>
  <c r="G12" i="44"/>
  <c r="G11" i="44"/>
  <c r="G10" i="44"/>
  <c r="G9" i="44"/>
  <c r="G8" i="44"/>
  <c r="Y8" i="8" l="1"/>
  <c r="Y9" i="8"/>
  <c r="Y10" i="8"/>
  <c r="T11" i="8"/>
  <c r="Y11" i="8"/>
  <c r="W12" i="8"/>
  <c r="Y12" i="8"/>
  <c r="T13" i="8"/>
  <c r="Y13" i="8"/>
  <c r="Y14" i="8"/>
  <c r="Y15" i="8"/>
  <c r="Y16" i="8"/>
  <c r="Y17" i="8"/>
  <c r="W18" i="8"/>
  <c r="Y18" i="8"/>
  <c r="Y19" i="8"/>
  <c r="W20" i="8"/>
  <c r="Y20" i="8"/>
  <c r="Y21" i="8"/>
  <c r="Y22" i="8"/>
  <c r="T23" i="8"/>
  <c r="Y23" i="8"/>
  <c r="W24" i="8"/>
  <c r="Y24" i="8"/>
  <c r="Y25" i="8"/>
  <c r="W26" i="8"/>
  <c r="Y26" i="8"/>
  <c r="Y27" i="8"/>
  <c r="Y28" i="8"/>
  <c r="Y29" i="8"/>
  <c r="W30" i="8"/>
  <c r="Y30" i="8"/>
  <c r="Y31" i="8"/>
  <c r="Y32" i="8"/>
  <c r="Y33" i="8"/>
  <c r="Y34" i="8"/>
  <c r="Y35" i="8"/>
  <c r="Y36" i="8"/>
  <c r="T37" i="8"/>
  <c r="Y37" i="8"/>
  <c r="Y38" i="8"/>
  <c r="T39" i="8"/>
  <c r="Y39" i="8"/>
  <c r="Y40" i="8"/>
  <c r="Y41" i="8"/>
  <c r="Y42" i="8"/>
  <c r="T43" i="8"/>
  <c r="Y43" i="8"/>
  <c r="T44" i="8"/>
  <c r="Y44" i="8"/>
  <c r="Y45" i="8"/>
  <c r="Y46" i="8"/>
  <c r="Y47" i="8"/>
  <c r="W48" i="8"/>
  <c r="Y48" i="8"/>
  <c r="Y49" i="8"/>
  <c r="Y50" i="8"/>
  <c r="Y51" i="8"/>
  <c r="Y52" i="8"/>
  <c r="Y53" i="8"/>
  <c r="Y54" i="8"/>
  <c r="T55" i="8"/>
  <c r="Y55" i="8"/>
  <c r="T56" i="8"/>
  <c r="Y56" i="8"/>
  <c r="Y57" i="8"/>
  <c r="Y58" i="8"/>
  <c r="Y59" i="8"/>
  <c r="Y60" i="8"/>
  <c r="T61" i="8"/>
  <c r="Y61" i="8"/>
  <c r="T62" i="8"/>
  <c r="Y62" i="8"/>
  <c r="T63" i="8"/>
  <c r="Y63" i="8"/>
  <c r="Y64" i="8"/>
  <c r="Y65" i="8"/>
  <c r="W66" i="8"/>
  <c r="Y66" i="8"/>
  <c r="T67" i="8"/>
  <c r="Y67" i="8"/>
  <c r="Y68" i="8"/>
  <c r="Y69" i="8"/>
  <c r="Y70" i="8"/>
  <c r="Y71" i="8"/>
  <c r="Y72" i="8"/>
  <c r="Y73" i="8"/>
  <c r="Y74" i="8"/>
  <c r="Y75" i="8"/>
  <c r="Y76" i="8"/>
  <c r="Y77" i="8"/>
  <c r="Y78" i="8"/>
  <c r="Y79" i="8"/>
  <c r="Y80" i="8"/>
  <c r="W81" i="8"/>
  <c r="Y81" i="8"/>
  <c r="Y82" i="8"/>
  <c r="Y83" i="8"/>
  <c r="Y84" i="8"/>
  <c r="Y85" i="8"/>
  <c r="Y86" i="8"/>
  <c r="Y87" i="8"/>
  <c r="W88" i="8"/>
  <c r="Y88" i="8"/>
  <c r="Y89" i="8"/>
  <c r="Y90" i="8"/>
  <c r="Y91" i="8"/>
  <c r="Y92" i="8"/>
  <c r="Y93" i="8"/>
  <c r="W94" i="8"/>
  <c r="Y94" i="8"/>
  <c r="Y95" i="8"/>
  <c r="W96" i="8"/>
  <c r="Y96" i="8"/>
  <c r="Y97" i="8"/>
  <c r="Y98" i="8"/>
  <c r="W99" i="8"/>
  <c r="Y99" i="8"/>
  <c r="Y100" i="8"/>
  <c r="Y101" i="8"/>
  <c r="Y102" i="8"/>
  <c r="W103" i="8"/>
  <c r="Y103" i="8"/>
  <c r="W104" i="8"/>
  <c r="Y104" i="8"/>
  <c r="W105" i="8"/>
  <c r="Y105" i="8"/>
  <c r="W106" i="8"/>
  <c r="Y106" i="8"/>
  <c r="Y107" i="8"/>
  <c r="W108" i="8"/>
  <c r="Y108" i="8"/>
  <c r="Y109" i="8"/>
  <c r="Y110" i="8"/>
  <c r="W111" i="8"/>
  <c r="Y111" i="8"/>
  <c r="Y112" i="8"/>
  <c r="W113" i="8"/>
  <c r="Y113" i="8"/>
  <c r="W114" i="8"/>
  <c r="Y114" i="8"/>
  <c r="W115" i="8"/>
  <c r="Y115" i="8"/>
  <c r="W116" i="8"/>
  <c r="Y116" i="8"/>
  <c r="W117" i="8"/>
  <c r="Y117" i="8"/>
  <c r="W118" i="8"/>
  <c r="Y118" i="8"/>
  <c r="Y119" i="8"/>
  <c r="Y120" i="8"/>
  <c r="Y121" i="8"/>
  <c r="W122" i="8"/>
  <c r="Y122" i="8"/>
  <c r="Y123" i="8"/>
  <c r="W124" i="8"/>
  <c r="Y124" i="8"/>
  <c r="Y125" i="8"/>
  <c r="T126" i="8"/>
  <c r="Y126" i="8"/>
  <c r="Y127" i="8"/>
  <c r="W128" i="8"/>
  <c r="Y128" i="8"/>
  <c r="T129" i="8"/>
  <c r="Y129" i="8"/>
  <c r="W130" i="8"/>
  <c r="Y130" i="8"/>
  <c r="Y131" i="8"/>
  <c r="W132" i="8"/>
  <c r="Y132" i="8"/>
  <c r="T133" i="8"/>
  <c r="Y133" i="8"/>
  <c r="W134" i="8"/>
  <c r="Y134" i="8"/>
  <c r="Y135" i="8"/>
  <c r="W136" i="8"/>
  <c r="Y136" i="8"/>
  <c r="W137" i="8"/>
  <c r="Y137" i="8"/>
  <c r="Y138" i="8"/>
  <c r="Y139" i="8"/>
  <c r="T140" i="8"/>
  <c r="Y140" i="8"/>
  <c r="Y141" i="8"/>
  <c r="Y142" i="8"/>
  <c r="Y143" i="8"/>
  <c r="T144" i="8"/>
  <c r="Y144" i="8"/>
  <c r="T145" i="8"/>
  <c r="Y145" i="8"/>
  <c r="Y146" i="8"/>
  <c r="W147" i="8"/>
  <c r="Y147" i="8"/>
  <c r="Y148" i="8"/>
  <c r="T149" i="8"/>
  <c r="Y149" i="8"/>
  <c r="Y150" i="8"/>
  <c r="Y151" i="8"/>
  <c r="T152" i="8"/>
  <c r="Y152" i="8"/>
  <c r="T153" i="8"/>
  <c r="Y153" i="8"/>
  <c r="Y154" i="8"/>
  <c r="Y155" i="8"/>
  <c r="W156" i="8"/>
  <c r="Y156" i="8"/>
  <c r="W157" i="8"/>
  <c r="Y157" i="8"/>
  <c r="W158" i="8"/>
  <c r="Y158" i="8"/>
  <c r="W159" i="8"/>
  <c r="Y159" i="8"/>
  <c r="T160" i="8"/>
  <c r="Y160" i="8"/>
  <c r="Y161" i="8"/>
  <c r="Y162" i="8"/>
  <c r="Y163" i="8"/>
  <c r="T164" i="8"/>
  <c r="Y164" i="8"/>
  <c r="Y165" i="8"/>
  <c r="W166" i="8"/>
  <c r="Y166" i="8"/>
  <c r="Y167" i="8"/>
  <c r="Y168" i="8"/>
  <c r="T169" i="8"/>
  <c r="Y169" i="8"/>
  <c r="Y170" i="8"/>
  <c r="Y171" i="8"/>
  <c r="W172" i="8"/>
  <c r="Y172" i="8"/>
  <c r="W173" i="8"/>
  <c r="Y173" i="8"/>
  <c r="Y174" i="8"/>
  <c r="Y175" i="8"/>
  <c r="Y176" i="8"/>
  <c r="Y177" i="8"/>
  <c r="T178" i="8"/>
  <c r="Y178" i="8"/>
  <c r="Y179" i="8"/>
  <c r="W180" i="8"/>
  <c r="Y180" i="8"/>
  <c r="W181" i="8"/>
  <c r="Y181" i="8"/>
  <c r="Y182" i="8"/>
  <c r="T183" i="8"/>
  <c r="Y183" i="8"/>
  <c r="T184" i="8"/>
  <c r="Y184" i="8"/>
  <c r="T185" i="8"/>
  <c r="Y185" i="8"/>
  <c r="Y186" i="8"/>
  <c r="T187" i="8"/>
  <c r="Y187" i="8"/>
  <c r="W188" i="8"/>
  <c r="Y188" i="8"/>
  <c r="Y189" i="8"/>
  <c r="W190" i="8"/>
  <c r="Y190" i="8"/>
  <c r="Y191" i="8"/>
  <c r="T192" i="8"/>
  <c r="Y192" i="8"/>
  <c r="T193" i="8"/>
  <c r="Y193" i="8"/>
  <c r="W194" i="8"/>
  <c r="Y194" i="8"/>
  <c r="W195" i="8"/>
  <c r="Y195" i="8"/>
  <c r="T196" i="8"/>
  <c r="Y196" i="8"/>
  <c r="Y197" i="8"/>
  <c r="Y198" i="8"/>
  <c r="Y199" i="8"/>
  <c r="T200" i="8"/>
  <c r="Y200" i="8"/>
  <c r="T201" i="8"/>
  <c r="Y201" i="8"/>
  <c r="Y202" i="8"/>
  <c r="Y203" i="8"/>
  <c r="Y204" i="8"/>
  <c r="W205" i="8"/>
  <c r="Y205" i="8"/>
  <c r="T206" i="8"/>
  <c r="Y206" i="8"/>
  <c r="W207" i="8"/>
  <c r="Y207" i="8"/>
  <c r="T208" i="8"/>
  <c r="Y208" i="8"/>
  <c r="Y209" i="8"/>
  <c r="W210" i="8"/>
  <c r="Y210" i="8"/>
  <c r="T211" i="8"/>
  <c r="Y211" i="8"/>
  <c r="T212" i="8"/>
  <c r="Y212" i="8"/>
  <c r="T213" i="8"/>
  <c r="Y213" i="8"/>
  <c r="Y214" i="8"/>
  <c r="T215" i="8"/>
  <c r="Y215" i="8"/>
  <c r="W216" i="8"/>
  <c r="Y216" i="8"/>
  <c r="Y217" i="8"/>
  <c r="Y218" i="8"/>
  <c r="W219" i="8"/>
  <c r="Y219" i="8"/>
  <c r="W220" i="8"/>
  <c r="Y220" i="8"/>
  <c r="W221" i="8"/>
  <c r="Y221" i="8"/>
  <c r="W222" i="8"/>
  <c r="Y222" i="8"/>
  <c r="Y223" i="8"/>
  <c r="T224" i="8"/>
  <c r="Y224" i="8"/>
  <c r="Y225" i="8"/>
  <c r="Y226" i="8"/>
  <c r="Y227" i="8"/>
  <c r="W228" i="8"/>
  <c r="Y228" i="8"/>
  <c r="W229" i="8"/>
  <c r="Y229" i="8"/>
  <c r="Y230" i="8"/>
  <c r="W231" i="8"/>
  <c r="Y231" i="8"/>
  <c r="Y232" i="8"/>
  <c r="Y233" i="8"/>
  <c r="Y234" i="8"/>
  <c r="Y235" i="8"/>
  <c r="Y236" i="8"/>
  <c r="Y237" i="8"/>
  <c r="Y238" i="8"/>
  <c r="Y239" i="8"/>
  <c r="Y240" i="8"/>
  <c r="Y241" i="8"/>
  <c r="W242" i="8"/>
  <c r="Y242" i="8"/>
  <c r="Y243" i="8"/>
  <c r="Y244" i="8"/>
  <c r="Y245" i="8"/>
  <c r="Y246" i="8"/>
  <c r="Y247" i="8"/>
  <c r="Y248" i="8"/>
  <c r="Y249" i="8"/>
  <c r="W250" i="8"/>
  <c r="Y250" i="8"/>
  <c r="Y251" i="8"/>
  <c r="Y252" i="8"/>
  <c r="W253" i="8"/>
  <c r="Y253" i="8"/>
  <c r="W254" i="8"/>
  <c r="Y254" i="8"/>
  <c r="Y255" i="8"/>
  <c r="Y256" i="8"/>
  <c r="Y257" i="8"/>
  <c r="Y258" i="8"/>
  <c r="W259" i="8"/>
  <c r="Y259" i="8"/>
  <c r="Y260" i="8"/>
  <c r="Y261" i="8"/>
  <c r="W262" i="8"/>
  <c r="Y262" i="8"/>
  <c r="W263" i="8"/>
  <c r="Y263" i="8"/>
  <c r="W264" i="8"/>
  <c r="Y264" i="8"/>
  <c r="Y265" i="8"/>
  <c r="Y266" i="8"/>
  <c r="Y267" i="8"/>
  <c r="W268" i="8"/>
  <c r="Y268" i="8"/>
  <c r="Y269" i="8"/>
  <c r="Y270" i="8"/>
  <c r="Y271" i="8"/>
  <c r="Y272" i="8"/>
  <c r="Y273" i="8"/>
  <c r="W274" i="8"/>
  <c r="Y274" i="8"/>
  <c r="W275" i="8"/>
  <c r="Y275" i="8"/>
  <c r="Y276" i="8"/>
  <c r="Y277" i="8"/>
  <c r="Y278" i="8"/>
  <c r="Y279" i="8"/>
  <c r="W280" i="8"/>
  <c r="Y280" i="8"/>
  <c r="W281" i="8"/>
  <c r="Y281" i="8"/>
  <c r="Y282" i="8"/>
  <c r="Y283" i="8"/>
  <c r="Y284" i="8"/>
  <c r="W285" i="8"/>
  <c r="Y285" i="8"/>
  <c r="Y286" i="8"/>
  <c r="W287" i="8"/>
  <c r="Y287" i="8"/>
  <c r="Y288" i="8"/>
  <c r="Y289" i="8"/>
  <c r="Y290" i="8"/>
  <c r="Y291" i="8"/>
  <c r="Y292" i="8"/>
  <c r="Y293" i="8"/>
  <c r="W294" i="8"/>
  <c r="Y294" i="8"/>
  <c r="Y295" i="8"/>
  <c r="Y296" i="8"/>
  <c r="Y297" i="8"/>
  <c r="Y298" i="8"/>
  <c r="Y299" i="8"/>
  <c r="Y300" i="8"/>
  <c r="Y301" i="8"/>
  <c r="W302" i="8"/>
  <c r="Y302" i="8"/>
  <c r="Y303" i="8"/>
  <c r="Y304" i="8"/>
  <c r="Y305" i="8"/>
  <c r="Y306" i="8"/>
  <c r="Y307" i="8"/>
  <c r="W308" i="8"/>
  <c r="Y308" i="8"/>
  <c r="Y309" i="8"/>
  <c r="Y310" i="8"/>
  <c r="Y311" i="8"/>
  <c r="W312" i="8"/>
  <c r="Y312" i="8"/>
  <c r="Y313" i="8"/>
  <c r="W314" i="8"/>
  <c r="Y314" i="8"/>
  <c r="W315" i="8"/>
  <c r="Y315" i="8"/>
  <c r="Y316" i="8"/>
  <c r="W317" i="8"/>
  <c r="Y317" i="8"/>
  <c r="Y318" i="8"/>
  <c r="Y319" i="8"/>
  <c r="Y320" i="8"/>
  <c r="Y321" i="8"/>
  <c r="Y322" i="8"/>
  <c r="Y323" i="8"/>
  <c r="T324" i="8"/>
  <c r="Y324" i="8"/>
  <c r="Y325" i="8"/>
  <c r="Y326" i="8"/>
  <c r="W327" i="8"/>
  <c r="Y327" i="8"/>
  <c r="Y328" i="8"/>
  <c r="Y329" i="8"/>
  <c r="Y330" i="8"/>
  <c r="Y331" i="8"/>
  <c r="Y332" i="8"/>
  <c r="Y333" i="8"/>
  <c r="Y334" i="8"/>
  <c r="Y335" i="8"/>
  <c r="Y336" i="8"/>
  <c r="Y337" i="8"/>
  <c r="Y338" i="8"/>
  <c r="Y339" i="8"/>
  <c r="Y340" i="8"/>
  <c r="Y341" i="8"/>
  <c r="W342" i="8"/>
  <c r="Y342" i="8"/>
  <c r="Y343" i="8"/>
  <c r="Y345" i="8"/>
  <c r="Y346" i="8"/>
  <c r="Y348" i="8"/>
  <c r="Y349" i="8"/>
  <c r="Y350" i="8"/>
  <c r="Y351" i="8"/>
  <c r="W352" i="8"/>
  <c r="Y352" i="8"/>
  <c r="Y353" i="8"/>
  <c r="Y354" i="8"/>
  <c r="Y355" i="8"/>
  <c r="Y356" i="8"/>
  <c r="Y357" i="8"/>
  <c r="W358" i="8"/>
  <c r="Y358" i="8"/>
  <c r="Y359" i="8"/>
  <c r="Y360" i="8"/>
  <c r="Y361" i="8"/>
  <c r="Y362" i="8"/>
  <c r="Y363" i="8"/>
  <c r="Y364" i="8"/>
  <c r="W365" i="8"/>
  <c r="Y365" i="8"/>
  <c r="Y366" i="8"/>
  <c r="Y367" i="8"/>
  <c r="Y368" i="8"/>
  <c r="Y369" i="8"/>
  <c r="Y370" i="8"/>
  <c r="Y371" i="8"/>
  <c r="Y372" i="8"/>
  <c r="Y373" i="8"/>
  <c r="Y374" i="8"/>
  <c r="Y375" i="8"/>
  <c r="Y376" i="8"/>
  <c r="W377" i="8"/>
  <c r="Y377" i="8"/>
  <c r="Y378" i="8"/>
  <c r="Y379" i="8"/>
  <c r="Y381" i="8"/>
  <c r="Y382" i="8"/>
  <c r="Y383" i="8"/>
  <c r="Y384" i="8"/>
  <c r="Y385" i="8"/>
  <c r="Y386" i="8"/>
  <c r="Y387" i="8"/>
  <c r="Y388" i="8"/>
  <c r="Y389" i="8"/>
  <c r="Y390" i="8"/>
  <c r="Y391" i="8"/>
  <c r="Y392" i="8"/>
  <c r="W393" i="8"/>
  <c r="Y393" i="8"/>
  <c r="Y394" i="8"/>
  <c r="Y395" i="8"/>
  <c r="Y396" i="8"/>
  <c r="Y397" i="8"/>
  <c r="Y398" i="8"/>
  <c r="Y399" i="8"/>
  <c r="Y400" i="8"/>
  <c r="W401" i="8"/>
  <c r="Y401" i="8"/>
  <c r="Y402" i="8"/>
  <c r="W403" i="8"/>
  <c r="Y403" i="8"/>
  <c r="Y404" i="8"/>
  <c r="Y405" i="8"/>
  <c r="W406" i="8"/>
  <c r="Y406" i="8"/>
  <c r="Y407" i="8"/>
  <c r="Y408" i="8"/>
  <c r="Y409" i="8"/>
  <c r="Y410" i="8"/>
  <c r="W411" i="8"/>
  <c r="Y411" i="8"/>
  <c r="Y412" i="8"/>
  <c r="Y413" i="8"/>
  <c r="Y414" i="8"/>
  <c r="W415" i="8"/>
  <c r="Y415" i="8"/>
  <c r="W416" i="8"/>
  <c r="Y416" i="8"/>
  <c r="Y417" i="8"/>
  <c r="Y418" i="8"/>
  <c r="W419" i="8"/>
  <c r="Y419" i="8"/>
  <c r="T420" i="8"/>
  <c r="Y420" i="8"/>
  <c r="W421" i="8"/>
  <c r="Y421" i="8"/>
  <c r="Y422" i="8"/>
  <c r="Y423" i="8"/>
  <c r="Y424" i="8"/>
  <c r="W425" i="8"/>
  <c r="Y425" i="8"/>
  <c r="Y426" i="8"/>
  <c r="Y427" i="8"/>
  <c r="Y428" i="8"/>
  <c r="Y429" i="8"/>
  <c r="Y430" i="8"/>
  <c r="W431" i="8"/>
  <c r="Y431" i="8"/>
  <c r="W432" i="8"/>
  <c r="Y432" i="8"/>
  <c r="W433" i="8"/>
  <c r="Y433" i="8"/>
  <c r="Y434" i="8"/>
  <c r="Y435" i="8"/>
  <c r="Y436" i="8"/>
  <c r="Y437" i="8"/>
  <c r="Y438" i="8"/>
  <c r="Y439" i="8"/>
  <c r="W440" i="8"/>
  <c r="Y440" i="8"/>
  <c r="Y441" i="8"/>
  <c r="W442" i="8"/>
  <c r="Y442" i="8"/>
  <c r="W443" i="8"/>
  <c r="Y443" i="8"/>
  <c r="W444" i="8"/>
  <c r="Y444" i="8"/>
  <c r="Y445" i="8"/>
  <c r="Y446" i="8"/>
  <c r="W447" i="8"/>
  <c r="Y447" i="8"/>
  <c r="Y448" i="8"/>
  <c r="Y449" i="8"/>
  <c r="Y450" i="8"/>
  <c r="Y451" i="8"/>
  <c r="Y452" i="8"/>
  <c r="Y453" i="8"/>
  <c r="Y454" i="8"/>
  <c r="Y455" i="8"/>
  <c r="Y456" i="8"/>
  <c r="Y457" i="8"/>
  <c r="Y458" i="8"/>
  <c r="Y459" i="8"/>
  <c r="Y460" i="8"/>
  <c r="Y461" i="8"/>
  <c r="Y462" i="8"/>
  <c r="Y463" i="8"/>
  <c r="Y464" i="8"/>
  <c r="W465" i="8"/>
  <c r="Y465" i="8"/>
  <c r="Y466" i="8"/>
  <c r="Y467" i="8"/>
  <c r="Y468" i="8"/>
  <c r="Y469" i="8"/>
  <c r="W470" i="8"/>
  <c r="Y470" i="8"/>
  <c r="Y471" i="8"/>
  <c r="Y472" i="8"/>
  <c r="Y473" i="8"/>
  <c r="Y474" i="8"/>
  <c r="Y475" i="8"/>
  <c r="Y476" i="8"/>
  <c r="Y477" i="8"/>
  <c r="Y478" i="8"/>
  <c r="Y479" i="8"/>
  <c r="T480" i="8"/>
  <c r="Y480" i="8"/>
  <c r="Y481" i="8"/>
  <c r="Y482" i="8"/>
  <c r="W483" i="8"/>
  <c r="Y483" i="8"/>
  <c r="T484" i="8"/>
  <c r="Y484" i="8"/>
  <c r="Y485" i="8"/>
  <c r="Y486" i="8"/>
  <c r="T487" i="8"/>
  <c r="Y487" i="8"/>
  <c r="C8" i="43"/>
  <c r="C9" i="43"/>
  <c r="C10" i="43"/>
  <c r="C11" i="43"/>
  <c r="C12" i="43"/>
  <c r="C13" i="43"/>
  <c r="C14" i="43"/>
  <c r="C7" i="43"/>
  <c r="D18" i="37"/>
  <c r="D19" i="37"/>
  <c r="D20" i="37"/>
  <c r="D21" i="37"/>
  <c r="D22" i="37"/>
  <c r="D23" i="37"/>
  <c r="D24" i="37"/>
  <c r="D17" i="37"/>
  <c r="E14" i="43" l="1"/>
  <c r="F14" i="43" s="1"/>
  <c r="H14" i="43" s="1"/>
  <c r="E13" i="43"/>
  <c r="F13" i="43" s="1"/>
  <c r="E12" i="43"/>
  <c r="F12" i="43" s="1"/>
  <c r="E11" i="43"/>
  <c r="F11" i="43" s="1"/>
  <c r="H11" i="43" s="1"/>
  <c r="E10" i="43"/>
  <c r="F10" i="43" s="1"/>
  <c r="H10" i="43" s="1"/>
  <c r="E9" i="43"/>
  <c r="F9" i="43" s="1"/>
  <c r="E8" i="43"/>
  <c r="F8" i="43" s="1"/>
  <c r="H8" i="43" s="1"/>
  <c r="T482" i="8"/>
  <c r="W366" i="8"/>
  <c r="W464" i="8"/>
  <c r="T181" i="8"/>
  <c r="W340" i="8"/>
  <c r="T340" i="8"/>
  <c r="W369" i="8"/>
  <c r="T161" i="8"/>
  <c r="T216" i="8"/>
  <c r="T176" i="8"/>
  <c r="T159" i="8"/>
  <c r="W255" i="8"/>
  <c r="W370" i="8"/>
  <c r="W404" i="8"/>
  <c r="W204" i="8"/>
  <c r="W258" i="8"/>
  <c r="T158" i="8"/>
  <c r="W223" i="8"/>
  <c r="W273" i="8"/>
  <c r="W74" i="8"/>
  <c r="W424" i="8"/>
  <c r="T220" i="8"/>
  <c r="W246" i="8"/>
  <c r="T205" i="8"/>
  <c r="W149" i="8"/>
  <c r="W484" i="8"/>
  <c r="W343" i="8"/>
  <c r="T294" i="8"/>
  <c r="W451" i="8"/>
  <c r="W396" i="8"/>
  <c r="T350" i="8"/>
  <c r="W208" i="8"/>
  <c r="W84" i="8"/>
  <c r="W466" i="8"/>
  <c r="W319" i="8"/>
  <c r="W224" i="8"/>
  <c r="W150" i="8"/>
  <c r="W8" i="8"/>
  <c r="W482" i="8"/>
  <c r="W402" i="8"/>
  <c r="T207" i="8"/>
  <c r="T150" i="8"/>
  <c r="W56" i="8"/>
  <c r="W295" i="8"/>
  <c r="W284" i="8"/>
  <c r="W267" i="8"/>
  <c r="T253" i="8"/>
  <c r="W353" i="8"/>
  <c r="W407" i="8"/>
  <c r="W399" i="8"/>
  <c r="W364" i="8"/>
  <c r="W331" i="8"/>
  <c r="W213" i="8"/>
  <c r="T186" i="8"/>
  <c r="W186" i="8"/>
  <c r="T248" i="8"/>
  <c r="W248" i="8"/>
  <c r="W226" i="8"/>
  <c r="W449" i="8"/>
  <c r="T175" i="8"/>
  <c r="W175" i="8"/>
  <c r="T292" i="8"/>
  <c r="W292" i="8"/>
  <c r="W260" i="8"/>
  <c r="T19" i="8"/>
  <c r="W19" i="8"/>
  <c r="T209" i="8"/>
  <c r="W209" i="8"/>
  <c r="W362" i="8"/>
  <c r="W472" i="8"/>
  <c r="W391" i="8"/>
  <c r="W278" i="8"/>
  <c r="W238" i="8"/>
  <c r="W212" i="8"/>
  <c r="W417" i="8"/>
  <c r="W349" i="8"/>
  <c r="W62" i="8"/>
  <c r="W474" i="8"/>
  <c r="W438" i="8"/>
  <c r="W420" i="8"/>
  <c r="W461" i="8"/>
  <c r="W328" i="8"/>
  <c r="T255" i="8"/>
  <c r="W211" i="8"/>
  <c r="W185" i="8"/>
  <c r="W169" i="8"/>
  <c r="W350" i="8"/>
  <c r="W336" i="8"/>
  <c r="T228" i="8"/>
  <c r="T204" i="8"/>
  <c r="W176" i="8"/>
  <c r="T173" i="8"/>
  <c r="W91" i="8"/>
  <c r="W86" i="8"/>
  <c r="W473" i="8"/>
  <c r="W437" i="8"/>
  <c r="W235" i="8"/>
  <c r="W82" i="8"/>
  <c r="W73" i="8"/>
  <c r="W359" i="8"/>
  <c r="W326" i="8"/>
  <c r="W245" i="8"/>
  <c r="W203" i="8"/>
  <c r="W184" i="8"/>
  <c r="T172" i="8"/>
  <c r="W167" i="8"/>
  <c r="W316" i="8"/>
  <c r="W436" i="8"/>
  <c r="W307" i="8"/>
  <c r="W283" i="8"/>
  <c r="T223" i="8"/>
  <c r="T179" i="8"/>
  <c r="W49" i="8"/>
  <c r="W429" i="8"/>
  <c r="W384" i="8"/>
  <c r="T236" i="8"/>
  <c r="W236" i="8"/>
  <c r="W455" i="8"/>
  <c r="T485" i="8"/>
  <c r="W485" i="8"/>
  <c r="T486" i="8"/>
  <c r="W486" i="8"/>
  <c r="W478" i="8"/>
  <c r="W142" i="8"/>
  <c r="T142" i="8"/>
  <c r="W243" i="8"/>
  <c r="W477" i="8"/>
  <c r="W394" i="8"/>
  <c r="W378" i="8"/>
  <c r="W232" i="8"/>
  <c r="W83" i="8"/>
  <c r="W459" i="8"/>
  <c r="W389" i="8"/>
  <c r="W304" i="8"/>
  <c r="W458" i="8"/>
  <c r="W445" i="8"/>
  <c r="W376" i="8"/>
  <c r="W371" i="8"/>
  <c r="W418" i="8"/>
  <c r="W321" i="8"/>
  <c r="T25" i="8"/>
  <c r="W25" i="8"/>
  <c r="T413" i="8"/>
  <c r="W382" i="8"/>
  <c r="W479" i="8"/>
  <c r="W452" i="8"/>
  <c r="W426" i="8"/>
  <c r="T171" i="8"/>
  <c r="W171" i="8"/>
  <c r="W357" i="8"/>
  <c r="W291" i="8"/>
  <c r="W277" i="8"/>
  <c r="W153" i="8"/>
  <c r="W374" i="8"/>
  <c r="W333" i="8"/>
  <c r="W200" i="8"/>
  <c r="T188" i="8"/>
  <c r="W164" i="8"/>
  <c r="T147" i="8"/>
  <c r="T130" i="8"/>
  <c r="W67" i="8"/>
  <c r="W63" i="8"/>
  <c r="W55" i="8"/>
  <c r="W13" i="8"/>
  <c r="W178" i="8"/>
  <c r="T167" i="8"/>
  <c r="W160" i="8"/>
  <c r="W332" i="8"/>
  <c r="W300" i="8"/>
  <c r="W286" i="8"/>
  <c r="W276" i="8"/>
  <c r="W187" i="8"/>
  <c r="W152" i="8"/>
  <c r="W471" i="8"/>
  <c r="W453" i="8"/>
  <c r="W450" i="8"/>
  <c r="W435" i="8"/>
  <c r="W355" i="8"/>
  <c r="T339" i="8"/>
  <c r="W324" i="8"/>
  <c r="W251" i="8"/>
  <c r="T222" i="8"/>
  <c r="T203" i="8"/>
  <c r="T190" i="8"/>
  <c r="T132" i="8"/>
  <c r="W45" i="8"/>
  <c r="W37" i="8"/>
  <c r="W457" i="8"/>
  <c r="T342" i="8"/>
  <c r="W320" i="8"/>
  <c r="W303" i="8"/>
  <c r="T251" i="8"/>
  <c r="T166" i="8"/>
  <c r="W15" i="8"/>
  <c r="W398" i="8"/>
  <c r="W335" i="8"/>
  <c r="W354" i="8"/>
  <c r="W309" i="8"/>
  <c r="W299" i="8"/>
  <c r="W288" i="8"/>
  <c r="W244" i="8"/>
  <c r="W183" i="8"/>
  <c r="W387" i="8"/>
  <c r="W271" i="8"/>
  <c r="W256" i="8"/>
  <c r="W237" i="8"/>
  <c r="W161" i="8"/>
  <c r="W44" i="8"/>
  <c r="W31" i="8"/>
  <c r="W462" i="8"/>
  <c r="W383" i="8"/>
  <c r="W305" i="8"/>
  <c r="T197" i="8"/>
  <c r="W179" i="8"/>
  <c r="W39" i="8"/>
  <c r="W257" i="8"/>
  <c r="T483" i="8"/>
  <c r="W456" i="8"/>
  <c r="T456" i="8"/>
  <c r="T422" i="8"/>
  <c r="W422" i="8"/>
  <c r="T293" i="8"/>
  <c r="W293" i="8"/>
  <c r="W439" i="8"/>
  <c r="W480" i="8"/>
  <c r="W467" i="8"/>
  <c r="W454" i="8"/>
  <c r="W428" i="8"/>
  <c r="W361" i="8"/>
  <c r="W475" i="8"/>
  <c r="W395" i="8"/>
  <c r="T423" i="8"/>
  <c r="W423" i="8"/>
  <c r="W481" i="8"/>
  <c r="T481" i="8"/>
  <c r="W469" i="8"/>
  <c r="W468" i="8"/>
  <c r="W227" i="8"/>
  <c r="T227" i="8"/>
  <c r="W379" i="8"/>
  <c r="W368" i="8"/>
  <c r="T239" i="8"/>
  <c r="W239" i="8"/>
  <c r="T414" i="8"/>
  <c r="W405" i="8"/>
  <c r="W397" i="8"/>
  <c r="W363" i="8"/>
  <c r="W356" i="8"/>
  <c r="W279" i="8"/>
  <c r="W330" i="8"/>
  <c r="W282" i="8"/>
  <c r="W346" i="8"/>
  <c r="W345" i="8"/>
  <c r="W323" i="8"/>
  <c r="W306" i="8"/>
  <c r="W270" i="8"/>
  <c r="W199" i="8"/>
  <c r="T199" i="8"/>
  <c r="W313" i="8"/>
  <c r="W434" i="8"/>
  <c r="W427" i="8"/>
  <c r="W408" i="8"/>
  <c r="W375" i="8"/>
  <c r="T341" i="8"/>
  <c r="W341" i="8"/>
  <c r="W334" i="8"/>
  <c r="W297" i="8"/>
  <c r="W296" i="8"/>
  <c r="W487" i="8"/>
  <c r="W460" i="8"/>
  <c r="W446" i="8"/>
  <c r="W413" i="8"/>
  <c r="W372" i="8"/>
  <c r="W338" i="8"/>
  <c r="W329" i="8"/>
  <c r="W290" i="8"/>
  <c r="W233" i="8"/>
  <c r="T233" i="8"/>
  <c r="W448" i="8"/>
  <c r="W441" i="8"/>
  <c r="W430" i="8"/>
  <c r="W392" i="8"/>
  <c r="W381" i="8"/>
  <c r="W351" i="8"/>
  <c r="W318" i="8"/>
  <c r="W311" i="8"/>
  <c r="W414" i="8"/>
  <c r="W412" i="8"/>
  <c r="W348" i="8"/>
  <c r="W269" i="8"/>
  <c r="T425" i="8"/>
  <c r="W400" i="8"/>
  <c r="W385" i="8"/>
  <c r="W373" i="8"/>
  <c r="W367" i="8"/>
  <c r="W322" i="8"/>
  <c r="W301" i="8"/>
  <c r="W249" i="8"/>
  <c r="W240" i="8"/>
  <c r="W476" i="8"/>
  <c r="W463" i="8"/>
  <c r="W410" i="8"/>
  <c r="W386" i="8"/>
  <c r="W298" i="8"/>
  <c r="W265" i="8"/>
  <c r="W234" i="8"/>
  <c r="W272" i="8"/>
  <c r="W261" i="8"/>
  <c r="T162" i="8"/>
  <c r="W162" i="8"/>
  <c r="W241" i="8"/>
  <c r="W148" i="8"/>
  <c r="T148" i="8"/>
  <c r="W325" i="8"/>
  <c r="W214" i="8"/>
  <c r="T214" i="8"/>
  <c r="T168" i="8"/>
  <c r="W168" i="8"/>
  <c r="W191" i="8"/>
  <c r="T191" i="8"/>
  <c r="W409" i="8"/>
  <c r="W390" i="8"/>
  <c r="W360" i="8"/>
  <c r="W339" i="8"/>
  <c r="W310" i="8"/>
  <c r="W388" i="8"/>
  <c r="W337" i="8"/>
  <c r="W289" i="8"/>
  <c r="W155" i="8"/>
  <c r="T177" i="8"/>
  <c r="W177" i="8"/>
  <c r="W123" i="8"/>
  <c r="W120" i="8"/>
  <c r="W252" i="8"/>
  <c r="T217" i="8"/>
  <c r="W201" i="8"/>
  <c r="W192" i="8"/>
  <c r="T189" i="8"/>
  <c r="W189" i="8"/>
  <c r="W135" i="8"/>
  <c r="T135" i="8"/>
  <c r="W77" i="8"/>
  <c r="W230" i="8"/>
  <c r="W225" i="8"/>
  <c r="T221" i="8"/>
  <c r="W146" i="8"/>
  <c r="T146" i="8"/>
  <c r="T50" i="8"/>
  <c r="W50" i="8"/>
  <c r="W174" i="8"/>
  <c r="T174" i="8"/>
  <c r="W140" i="8"/>
  <c r="T210" i="8"/>
  <c r="W163" i="8"/>
  <c r="T163" i="8"/>
  <c r="W218" i="8"/>
  <c r="T218" i="8"/>
  <c r="T195" i="8"/>
  <c r="W127" i="8"/>
  <c r="T127" i="8"/>
  <c r="W198" i="8"/>
  <c r="T198" i="8"/>
  <c r="W182" i="8"/>
  <c r="T182" i="8"/>
  <c r="T151" i="8"/>
  <c r="W151" i="8"/>
  <c r="W141" i="8"/>
  <c r="T141" i="8"/>
  <c r="W206" i="8"/>
  <c r="T202" i="8"/>
  <c r="W202" i="8"/>
  <c r="W71" i="8"/>
  <c r="W266" i="8"/>
  <c r="W196" i="8"/>
  <c r="W139" i="8"/>
  <c r="T139" i="8"/>
  <c r="W112" i="8"/>
  <c r="T90" i="8"/>
  <c r="W90" i="8"/>
  <c r="W247" i="8"/>
  <c r="W217" i="8"/>
  <c r="T180" i="8"/>
  <c r="W170" i="8"/>
  <c r="T170" i="8"/>
  <c r="W125" i="8"/>
  <c r="T125" i="8"/>
  <c r="W85" i="8"/>
  <c r="W197" i="8"/>
  <c r="W129" i="8"/>
  <c r="W93" i="8"/>
  <c r="T93" i="8"/>
  <c r="W21" i="8"/>
  <c r="W102" i="8"/>
  <c r="W97" i="8"/>
  <c r="W89" i="8"/>
  <c r="T165" i="8"/>
  <c r="W165" i="8"/>
  <c r="T219" i="8"/>
  <c r="W215" i="8"/>
  <c r="W193" i="8"/>
  <c r="W154" i="8"/>
  <c r="W138" i="8"/>
  <c r="T138" i="8"/>
  <c r="W119" i="8"/>
  <c r="W98" i="8"/>
  <c r="W87" i="8"/>
  <c r="W75" i="8"/>
  <c r="W27" i="8"/>
  <c r="W9" i="8"/>
  <c r="W126" i="8"/>
  <c r="W100" i="8"/>
  <c r="W95" i="8"/>
  <c r="T53" i="8"/>
  <c r="W53" i="8"/>
  <c r="W14" i="8"/>
  <c r="W144" i="8"/>
  <c r="W131" i="8"/>
  <c r="T131" i="8"/>
  <c r="W121" i="8"/>
  <c r="W110" i="8"/>
  <c r="T42" i="8"/>
  <c r="W42" i="8"/>
  <c r="W35" i="8"/>
  <c r="T40" i="8"/>
  <c r="W40" i="8"/>
  <c r="T194" i="8"/>
  <c r="W145" i="8"/>
  <c r="T137" i="8"/>
  <c r="T68" i="8"/>
  <c r="W68" i="8"/>
  <c r="W133" i="8"/>
  <c r="W101" i="8"/>
  <c r="T57" i="8"/>
  <c r="W57" i="8"/>
  <c r="W28" i="8"/>
  <c r="W79" i="8"/>
  <c r="W107" i="8"/>
  <c r="T66" i="8"/>
  <c r="T60" i="8"/>
  <c r="W60" i="8"/>
  <c r="T41" i="8"/>
  <c r="W41" i="8"/>
  <c r="W36" i="8"/>
  <c r="W72" i="8"/>
  <c r="W69" i="8"/>
  <c r="T65" i="8"/>
  <c r="W65" i="8"/>
  <c r="T58" i="8"/>
  <c r="W58" i="8"/>
  <c r="T54" i="8"/>
  <c r="W54" i="8"/>
  <c r="T51" i="8"/>
  <c r="W51" i="8"/>
  <c r="W47" i="8"/>
  <c r="W32" i="8"/>
  <c r="T12" i="8"/>
  <c r="W70" i="8"/>
  <c r="T52" i="8"/>
  <c r="W52" i="8"/>
  <c r="T38" i="8"/>
  <c r="W38" i="8"/>
  <c r="T24" i="8"/>
  <c r="T18" i="8"/>
  <c r="W10" i="8"/>
  <c r="T59" i="8"/>
  <c r="W59" i="8"/>
  <c r="W33" i="8"/>
  <c r="T134" i="8"/>
  <c r="W78" i="8"/>
  <c r="W61" i="8"/>
  <c r="W43" i="8"/>
  <c r="T16" i="8"/>
  <c r="W16" i="8"/>
  <c r="W143" i="8"/>
  <c r="T143" i="8"/>
  <c r="W109" i="8"/>
  <c r="T92" i="8"/>
  <c r="W92" i="8"/>
  <c r="W76" i="8"/>
  <c r="T64" i="8"/>
  <c r="W64" i="8"/>
  <c r="W46" i="8"/>
  <c r="T20" i="8"/>
  <c r="W34" i="8"/>
  <c r="W29" i="8"/>
  <c r="T22" i="8"/>
  <c r="W22" i="8"/>
  <c r="W80" i="8"/>
  <c r="W23" i="8"/>
  <c r="W17" i="8"/>
  <c r="W11" i="8"/>
  <c r="B26" i="37"/>
  <c r="B16" i="44"/>
  <c r="H9" i="43" l="1"/>
  <c r="H13" i="43"/>
  <c r="H12" i="43"/>
  <c r="A40" i="7" l="1"/>
  <c r="A22" i="7"/>
  <c r="A38" i="7"/>
  <c r="A46" i="7"/>
  <c r="A10" i="7"/>
  <c r="A23" i="7"/>
  <c r="A27" i="7"/>
  <c r="A13" i="7"/>
  <c r="A41" i="7"/>
  <c r="A29" i="7"/>
  <c r="A35" i="7"/>
  <c r="A43" i="7"/>
  <c r="A34" i="7"/>
  <c r="A47" i="7"/>
  <c r="A12" i="7"/>
  <c r="A24" i="7"/>
  <c r="A48" i="7"/>
  <c r="A19" i="7"/>
  <c r="A11" i="7"/>
  <c r="A52" i="7"/>
  <c r="A15" i="7"/>
  <c r="A17" i="7"/>
  <c r="A50" i="7"/>
  <c r="A53" i="7"/>
  <c r="A8" i="7"/>
  <c r="A30" i="7"/>
  <c r="A31" i="7"/>
  <c r="A20" i="7"/>
  <c r="A21" i="7"/>
  <c r="A33" i="7"/>
  <c r="A28" i="7"/>
  <c r="A14" i="7"/>
  <c r="A9" i="7"/>
  <c r="A39" i="7"/>
  <c r="A16" i="7"/>
  <c r="A37" i="7"/>
  <c r="A45" i="7"/>
  <c r="A25" i="7"/>
  <c r="A44" i="7"/>
  <c r="A26" i="7"/>
  <c r="A51" i="7"/>
  <c r="A18" i="7"/>
  <c r="A42" i="7"/>
  <c r="A49" i="7"/>
  <c r="A32" i="7"/>
  <c r="Y7" i="8"/>
  <c r="E7" i="43" s="1"/>
  <c r="F7" i="43" l="1"/>
  <c r="H7" i="43" s="1"/>
  <c r="H15" i="43" s="1"/>
  <c r="E15" i="43"/>
  <c r="S91" i="8"/>
  <c r="S344" i="8"/>
  <c r="U344" i="8" s="1"/>
  <c r="S380" i="8"/>
  <c r="U380" i="8" s="1"/>
  <c r="S101" i="8"/>
  <c r="S231" i="8"/>
  <c r="S471" i="8"/>
  <c r="S238" i="8"/>
  <c r="S424" i="8"/>
  <c r="S434" i="8"/>
  <c r="A2" i="45"/>
  <c r="A1" i="45"/>
  <c r="A2" i="44"/>
  <c r="A1" i="44"/>
  <c r="A2" i="43"/>
  <c r="A1" i="43"/>
  <c r="S415" i="8" l="1"/>
  <c r="S239" i="8"/>
  <c r="U239" i="8" s="1"/>
  <c r="S373" i="8"/>
  <c r="S351" i="8"/>
  <c r="S365" i="8"/>
  <c r="S9" i="8"/>
  <c r="S89" i="8"/>
  <c r="S267" i="8"/>
  <c r="S237" i="8"/>
  <c r="S480" i="8"/>
  <c r="U480" i="8" s="1"/>
  <c r="S348" i="8"/>
  <c r="S293" i="8"/>
  <c r="U293" i="8" s="1"/>
  <c r="S315" i="8"/>
  <c r="S364" i="8"/>
  <c r="S14" i="8"/>
  <c r="S21" i="8"/>
  <c r="S437" i="8"/>
  <c r="S443" i="8"/>
  <c r="S438" i="8"/>
  <c r="S442" i="8"/>
  <c r="S444" i="8"/>
  <c r="S403" i="8"/>
  <c r="S17" i="8"/>
  <c r="S425" i="8"/>
  <c r="U425" i="8" s="1"/>
  <c r="S420" i="8"/>
  <c r="U420" i="8" s="1"/>
  <c r="S69" i="8"/>
  <c r="S70" i="8"/>
  <c r="S402" i="8"/>
  <c r="S71" i="8"/>
  <c r="S397" i="8"/>
  <c r="S18" i="8"/>
  <c r="U18" i="8" s="1"/>
  <c r="S426" i="8"/>
  <c r="S377" i="8"/>
  <c r="S387" i="8"/>
  <c r="S354" i="8"/>
  <c r="S266" i="8"/>
  <c r="S80" i="8"/>
  <c r="S366" i="8"/>
  <c r="S114" i="8"/>
  <c r="S8" i="8"/>
  <c r="S111" i="8"/>
  <c r="S75" i="8"/>
  <c r="S374" i="8"/>
  <c r="S77" i="8"/>
  <c r="S88" i="8"/>
  <c r="S106" i="8"/>
  <c r="S470" i="8"/>
  <c r="S108" i="8"/>
  <c r="S103" i="8"/>
  <c r="S372" i="8"/>
  <c r="S276" i="8"/>
  <c r="S279" i="8"/>
  <c r="S308" i="8"/>
  <c r="S304" i="8"/>
  <c r="S72" i="8"/>
  <c r="S404" i="8"/>
  <c r="S454" i="8"/>
  <c r="S306" i="8"/>
  <c r="S281" i="8"/>
  <c r="S376" i="8"/>
  <c r="S375" i="8"/>
  <c r="S35" i="8"/>
  <c r="S131" i="8"/>
  <c r="U131" i="8" s="1"/>
  <c r="S202" i="8"/>
  <c r="U202" i="8" s="1"/>
  <c r="S125" i="8"/>
  <c r="U125" i="8" s="1"/>
  <c r="S167" i="8"/>
  <c r="U167" i="8" s="1"/>
  <c r="S176" i="8"/>
  <c r="U176" i="8" s="1"/>
  <c r="S203" i="8"/>
  <c r="U203" i="8" s="1"/>
  <c r="S64" i="8"/>
  <c r="U64" i="8" s="1"/>
  <c r="S161" i="8"/>
  <c r="U161" i="8" s="1"/>
  <c r="S197" i="8"/>
  <c r="U197" i="8" s="1"/>
  <c r="S204" i="8"/>
  <c r="U204" i="8" s="1"/>
  <c r="S65" i="8"/>
  <c r="U65" i="8" s="1"/>
  <c r="S198" i="8"/>
  <c r="U198" i="8" s="1"/>
  <c r="S217" i="8"/>
  <c r="U217" i="8" s="1"/>
  <c r="S436" i="8"/>
  <c r="S22" i="8"/>
  <c r="U22" i="8" s="1"/>
  <c r="S51" i="8"/>
  <c r="U51" i="8" s="1"/>
  <c r="S59" i="8"/>
  <c r="U59" i="8" s="1"/>
  <c r="S143" i="8"/>
  <c r="U143" i="8" s="1"/>
  <c r="S179" i="8"/>
  <c r="U179" i="8" s="1"/>
  <c r="S218" i="8"/>
  <c r="U218" i="8" s="1"/>
  <c r="S482" i="8"/>
  <c r="U482" i="8" s="1"/>
  <c r="S38" i="8"/>
  <c r="U38" i="8" s="1"/>
  <c r="S52" i="8"/>
  <c r="U52" i="8" s="1"/>
  <c r="S341" i="8"/>
  <c r="U341" i="8" s="1"/>
  <c r="S165" i="8"/>
  <c r="U165" i="8" s="1"/>
  <c r="S214" i="8"/>
  <c r="U214" i="8" s="1"/>
  <c r="S188" i="8"/>
  <c r="U188" i="8" s="1"/>
  <c r="S207" i="8"/>
  <c r="U207" i="8" s="1"/>
  <c r="S184" i="8"/>
  <c r="U184" i="8" s="1"/>
  <c r="S483" i="8"/>
  <c r="U483" i="8" s="1"/>
  <c r="S162" i="8"/>
  <c r="U162" i="8" s="1"/>
  <c r="S169" i="8"/>
  <c r="U169" i="8" s="1"/>
  <c r="S40" i="8"/>
  <c r="U40" i="8" s="1"/>
  <c r="S66" i="8"/>
  <c r="U66" i="8" s="1"/>
  <c r="S54" i="8"/>
  <c r="U54" i="8" s="1"/>
  <c r="S62" i="8"/>
  <c r="U62" i="8" s="1"/>
  <c r="S177" i="8"/>
  <c r="U177" i="8" s="1"/>
  <c r="S23" i="8"/>
  <c r="U23" i="8" s="1"/>
  <c r="S212" i="8"/>
  <c r="U212" i="8" s="1"/>
  <c r="S134" i="8"/>
  <c r="U134" i="8" s="1"/>
  <c r="S166" i="8"/>
  <c r="U166" i="8" s="1"/>
  <c r="S487" i="8"/>
  <c r="U487" i="8" s="1"/>
  <c r="S182" i="8"/>
  <c r="U182" i="8" s="1"/>
  <c r="S138" i="8"/>
  <c r="U138" i="8" s="1"/>
  <c r="S160" i="8"/>
  <c r="U160" i="8" s="1"/>
  <c r="S61" i="8"/>
  <c r="U61" i="8" s="1"/>
  <c r="S194" i="8"/>
  <c r="U194" i="8" s="1"/>
  <c r="S213" i="8"/>
  <c r="U213" i="8" s="1"/>
  <c r="S56" i="8"/>
  <c r="U56" i="8" s="1"/>
  <c r="S222" i="8"/>
  <c r="U222" i="8" s="1"/>
  <c r="S173" i="8"/>
  <c r="U173" i="8" s="1"/>
  <c r="S192" i="8"/>
  <c r="U192" i="8" s="1"/>
  <c r="S44" i="8"/>
  <c r="U44" i="8" s="1"/>
  <c r="S199" i="8"/>
  <c r="U199" i="8" s="1"/>
  <c r="S189" i="8"/>
  <c r="U189" i="8" s="1"/>
  <c r="S486" i="8"/>
  <c r="U486" i="8" s="1"/>
  <c r="S139" i="8"/>
  <c r="U139" i="8" s="1"/>
  <c r="S228" i="8"/>
  <c r="U228" i="8" s="1"/>
  <c r="S205" i="8"/>
  <c r="U205" i="8" s="1"/>
  <c r="S43" i="8"/>
  <c r="U43" i="8" s="1"/>
  <c r="S142" i="8"/>
  <c r="U142" i="8" s="1"/>
  <c r="S130" i="8"/>
  <c r="U130" i="8" s="1"/>
  <c r="S136" i="8"/>
  <c r="S193" i="8"/>
  <c r="U193" i="8" s="1"/>
  <c r="S456" i="8"/>
  <c r="U456" i="8" s="1"/>
  <c r="S221" i="8"/>
  <c r="U221" i="8" s="1"/>
  <c r="S140" i="8"/>
  <c r="U140" i="8" s="1"/>
  <c r="S144" i="8"/>
  <c r="U144" i="8" s="1"/>
  <c r="S145" i="8"/>
  <c r="U145" i="8" s="1"/>
  <c r="S57" i="8"/>
  <c r="U57" i="8" s="1"/>
  <c r="S60" i="8"/>
  <c r="U60" i="8" s="1"/>
  <c r="S25" i="8"/>
  <c r="U25" i="8" s="1"/>
  <c r="S126" i="8"/>
  <c r="U126" i="8" s="1"/>
  <c r="S220" i="8"/>
  <c r="U220" i="8" s="1"/>
  <c r="S13" i="8"/>
  <c r="U13" i="8" s="1"/>
  <c r="S216" i="8"/>
  <c r="U216" i="8" s="1"/>
  <c r="S253" i="8"/>
  <c r="U253" i="8" s="1"/>
  <c r="S152" i="8"/>
  <c r="U152" i="8" s="1"/>
  <c r="S485" i="8"/>
  <c r="U485" i="8" s="1"/>
  <c r="S171" i="8"/>
  <c r="U171" i="8" s="1"/>
  <c r="S37" i="8"/>
  <c r="U37" i="8" s="1"/>
  <c r="S183" i="8"/>
  <c r="U183" i="8" s="1"/>
  <c r="S195" i="8"/>
  <c r="U195" i="8" s="1"/>
  <c r="S219" i="8"/>
  <c r="U219" i="8" s="1"/>
  <c r="S137" i="8"/>
  <c r="U137" i="8" s="1"/>
  <c r="S20" i="8"/>
  <c r="U20" i="8" s="1"/>
  <c r="S63" i="8"/>
  <c r="U63" i="8" s="1"/>
  <c r="S209" i="8"/>
  <c r="U209" i="8" s="1"/>
  <c r="S208" i="8"/>
  <c r="U208" i="8" s="1"/>
  <c r="S132" i="8"/>
  <c r="U132" i="8" s="1"/>
  <c r="S153" i="8"/>
  <c r="U153" i="8" s="1"/>
  <c r="S422" i="8"/>
  <c r="U422" i="8" s="1"/>
  <c r="S135" i="8"/>
  <c r="U135" i="8" s="1"/>
  <c r="S146" i="8"/>
  <c r="U146" i="8" s="1"/>
  <c r="S196" i="8"/>
  <c r="U196" i="8" s="1"/>
  <c r="S190" i="8"/>
  <c r="U190" i="8" s="1"/>
  <c r="S215" i="8"/>
  <c r="U215" i="8" s="1"/>
  <c r="S53" i="8"/>
  <c r="U53" i="8" s="1"/>
  <c r="S200" i="8"/>
  <c r="U200" i="8" s="1"/>
  <c r="S11" i="8"/>
  <c r="U11" i="8" s="1"/>
  <c r="S168" i="8"/>
  <c r="U168" i="8" s="1"/>
  <c r="S127" i="8"/>
  <c r="U127" i="8" s="1"/>
  <c r="S141" i="8"/>
  <c r="U141" i="8" s="1"/>
  <c r="S42" i="8"/>
  <c r="U42" i="8" s="1"/>
  <c r="S24" i="8"/>
  <c r="U24" i="8" s="1"/>
  <c r="S185" i="8"/>
  <c r="U185" i="8" s="1"/>
  <c r="S50" i="8"/>
  <c r="U50" i="8" s="1"/>
  <c r="S211" i="8"/>
  <c r="U211" i="8" s="1"/>
  <c r="S187" i="8"/>
  <c r="U187" i="8" s="1"/>
  <c r="S210" i="8"/>
  <c r="U210" i="8" s="1"/>
  <c r="S180" i="8"/>
  <c r="U180" i="8" s="1"/>
  <c r="S129" i="8"/>
  <c r="U129" i="8" s="1"/>
  <c r="S41" i="8"/>
  <c r="U41" i="8" s="1"/>
  <c r="S178" i="8"/>
  <c r="U178" i="8" s="1"/>
  <c r="S181" i="8"/>
  <c r="U181" i="8" s="1"/>
  <c r="S67" i="8"/>
  <c r="U67" i="8" s="1"/>
  <c r="S172" i="8"/>
  <c r="U172" i="8" s="1"/>
  <c r="S163" i="8"/>
  <c r="U163" i="8" s="1"/>
  <c r="S206" i="8"/>
  <c r="U206" i="8" s="1"/>
  <c r="S68" i="8"/>
  <c r="U68" i="8" s="1"/>
  <c r="S158" i="8"/>
  <c r="U158" i="8" s="1"/>
  <c r="S191" i="8"/>
  <c r="U191" i="8" s="1"/>
  <c r="S170" i="8"/>
  <c r="U170" i="8" s="1"/>
  <c r="S164" i="8"/>
  <c r="U164" i="8" s="1"/>
  <c r="S39" i="8"/>
  <c r="U39" i="8" s="1"/>
  <c r="S233" i="8"/>
  <c r="U233" i="8" s="1"/>
  <c r="S201" i="8"/>
  <c r="U201" i="8" s="1"/>
  <c r="S186" i="8"/>
  <c r="U186" i="8" s="1"/>
  <c r="S133" i="8"/>
  <c r="U133" i="8" s="1"/>
  <c r="S58" i="8"/>
  <c r="U58" i="8" s="1"/>
  <c r="S55" i="8"/>
  <c r="U55" i="8" s="1"/>
  <c r="S159" i="8"/>
  <c r="U159" i="8" s="1"/>
  <c r="S33" i="8"/>
  <c r="S271" i="8"/>
  <c r="S318" i="8"/>
  <c r="S95" i="8"/>
  <c r="S296" i="8"/>
  <c r="S411" i="8"/>
  <c r="S244" i="8"/>
  <c r="S123" i="8"/>
  <c r="S297" i="8"/>
  <c r="S27" i="8"/>
  <c r="S385" i="8"/>
  <c r="S121" i="8"/>
  <c r="S99" i="8"/>
  <c r="S378" i="8"/>
  <c r="S245" i="8"/>
  <c r="S317" i="8"/>
  <c r="S98" i="8"/>
  <c r="S299" i="8"/>
  <c r="S272" i="8"/>
  <c r="S32" i="8"/>
  <c r="S407" i="8"/>
  <c r="S124" i="8"/>
  <c r="S441" i="8"/>
  <c r="S226" i="8"/>
  <c r="S92" i="8"/>
  <c r="U92" i="8" s="1"/>
  <c r="S481" i="8"/>
  <c r="U481" i="8" s="1"/>
  <c r="S147" i="8"/>
  <c r="U147" i="8" s="1"/>
  <c r="S149" i="8"/>
  <c r="U149" i="8" s="1"/>
  <c r="S93" i="8"/>
  <c r="U93" i="8" s="1"/>
  <c r="S148" i="8"/>
  <c r="U148" i="8" s="1"/>
  <c r="S251" i="8"/>
  <c r="U251" i="8" s="1"/>
  <c r="S255" i="8"/>
  <c r="U255" i="8" s="1"/>
  <c r="S90" i="8"/>
  <c r="U90" i="8" s="1"/>
  <c r="S241" i="8"/>
  <c r="S236" i="8"/>
  <c r="U236" i="8" s="1"/>
  <c r="S248" i="8"/>
  <c r="U248" i="8" s="1"/>
  <c r="S343" i="8"/>
  <c r="S353" i="8"/>
  <c r="S412" i="8"/>
  <c r="S319" i="8"/>
  <c r="S448" i="8"/>
  <c r="S29" i="8"/>
  <c r="S246" i="8"/>
  <c r="S369" i="8"/>
  <c r="S295" i="8"/>
  <c r="S381" i="8"/>
  <c r="S410" i="8"/>
  <c r="S449" i="8"/>
  <c r="S100" i="8"/>
  <c r="S322" i="8"/>
  <c r="S382" i="8"/>
  <c r="S298" i="8"/>
  <c r="S409" i="8"/>
  <c r="S156" i="8"/>
  <c r="S384" i="8"/>
  <c r="S386" i="8"/>
  <c r="S26" i="8"/>
  <c r="S154" i="8"/>
  <c r="S120" i="8"/>
  <c r="S383" i="8"/>
  <c r="S31" i="8"/>
  <c r="S320" i="8"/>
  <c r="S243" i="8"/>
  <c r="S479" i="8"/>
  <c r="S475" i="8"/>
  <c r="S408" i="8"/>
  <c r="S435" i="8"/>
  <c r="S30" i="8"/>
  <c r="S476" i="8"/>
  <c r="S97" i="8"/>
  <c r="S379" i="8"/>
  <c r="S273" i="8"/>
  <c r="S349" i="8"/>
  <c r="S94" i="8"/>
  <c r="S122" i="8"/>
  <c r="S28" i="8"/>
  <c r="S406" i="8"/>
  <c r="S352" i="8"/>
  <c r="S242" i="8"/>
  <c r="S229" i="8"/>
  <c r="S96" i="8"/>
  <c r="S274" i="8"/>
  <c r="S401" i="8"/>
  <c r="S270" i="8"/>
  <c r="S15" i="8"/>
  <c r="S371" i="8"/>
  <c r="S457" i="8"/>
  <c r="S316" i="8"/>
  <c r="S262" i="8"/>
  <c r="S321" i="8"/>
  <c r="S336" i="8"/>
  <c r="S335" i="8"/>
  <c r="S421" i="8"/>
  <c r="S450" i="8"/>
  <c r="S331" i="8"/>
  <c r="S427" i="8"/>
  <c r="S328" i="8"/>
  <c r="S459" i="8"/>
  <c r="S463" i="8"/>
  <c r="S467" i="8"/>
  <c r="S419" i="8"/>
  <c r="S416" i="8"/>
  <c r="S327" i="8"/>
  <c r="S458" i="8"/>
  <c r="S462" i="8"/>
  <c r="S466" i="8"/>
  <c r="S399" i="8"/>
  <c r="S85" i="8"/>
  <c r="S325" i="8"/>
  <c r="S464" i="8"/>
  <c r="S400" i="8"/>
  <c r="S333" i="8"/>
  <c r="S46" i="8"/>
  <c r="S468" i="8"/>
  <c r="S47" i="8"/>
  <c r="S439" i="8"/>
  <c r="S370" i="8"/>
  <c r="S451" i="8"/>
  <c r="S429" i="8"/>
  <c r="S398" i="8"/>
  <c r="S86" i="8"/>
  <c r="S433" i="8"/>
  <c r="S368" i="8"/>
  <c r="S405" i="8"/>
  <c r="S157" i="8"/>
  <c r="S259" i="8"/>
  <c r="S445" i="8"/>
  <c r="S428" i="8"/>
  <c r="S432" i="8"/>
  <c r="S418" i="8"/>
  <c r="S45" i="8"/>
  <c r="S48" i="8"/>
  <c r="S312" i="8"/>
  <c r="S473" i="8"/>
  <c r="S367" i="8"/>
  <c r="S311" i="8"/>
  <c r="S430" i="8"/>
  <c r="S330" i="8"/>
  <c r="S84" i="8"/>
  <c r="S472" i="8"/>
  <c r="S417" i="8"/>
  <c r="S116" i="8"/>
  <c r="S155" i="8"/>
  <c r="S446" i="8"/>
  <c r="S117" i="8"/>
  <c r="S115" i="8"/>
  <c r="S431" i="8"/>
  <c r="S285" i="8"/>
  <c r="S477" i="8"/>
  <c r="S469" i="8"/>
  <c r="S287" i="8"/>
  <c r="S310" i="8"/>
  <c r="S286" i="8"/>
  <c r="S465" i="8"/>
  <c r="S478" i="8"/>
  <c r="S326" i="8"/>
  <c r="S258" i="8"/>
  <c r="S260" i="8"/>
  <c r="S329" i="8"/>
  <c r="S452" i="8"/>
  <c r="S49" i="8"/>
  <c r="S288" i="8"/>
  <c r="S118" i="8"/>
  <c r="S257" i="8"/>
  <c r="S313" i="8"/>
  <c r="S346" i="8"/>
  <c r="S332" i="8"/>
  <c r="S83" i="8"/>
  <c r="S461" i="8"/>
  <c r="S460" i="8"/>
  <c r="S337" i="8"/>
  <c r="S391" i="8"/>
  <c r="S78" i="8"/>
  <c r="S112" i="8"/>
  <c r="S34" i="8"/>
  <c r="S392" i="8"/>
  <c r="S79" i="8"/>
  <c r="S107" i="8"/>
  <c r="S307" i="8"/>
  <c r="S261" i="8"/>
  <c r="S289" i="8"/>
  <c r="S388" i="8"/>
  <c r="S396" i="8"/>
  <c r="S303" i="8"/>
  <c r="S357" i="8"/>
  <c r="S256" i="8"/>
  <c r="S284" i="8"/>
  <c r="S277" i="8"/>
  <c r="S73" i="8"/>
  <c r="S394" i="8"/>
  <c r="S361" i="8"/>
  <c r="S305" i="8"/>
  <c r="S76" i="8"/>
  <c r="S81" i="8"/>
  <c r="S104" i="8"/>
  <c r="S314" i="8"/>
  <c r="S110" i="8"/>
  <c r="S393" i="8"/>
  <c r="S105" i="8"/>
  <c r="S390" i="8"/>
  <c r="S254" i="8"/>
  <c r="S360" i="8"/>
  <c r="S102" i="8"/>
  <c r="S119" i="8"/>
  <c r="S356" i="8"/>
  <c r="S250" i="8"/>
  <c r="S358" i="8"/>
  <c r="S275" i="8"/>
  <c r="S280" i="8"/>
  <c r="S113" i="8"/>
  <c r="S282" i="8"/>
  <c r="S249" i="8"/>
  <c r="S230" i="8"/>
  <c r="S309" i="8"/>
  <c r="S363" i="8"/>
  <c r="S240" i="8"/>
  <c r="S355" i="8"/>
  <c r="S252" i="8"/>
  <c r="S362" i="8"/>
  <c r="S359" i="8"/>
  <c r="S74" i="8"/>
  <c r="S395" i="8"/>
  <c r="S247" i="8"/>
  <c r="S232" i="8"/>
  <c r="S109" i="8"/>
  <c r="S278" i="8"/>
  <c r="S87" i="8"/>
  <c r="S36" i="8"/>
  <c r="S300" i="8"/>
  <c r="S82" i="8"/>
  <c r="S389" i="8"/>
  <c r="S302" i="8"/>
  <c r="S338" i="8"/>
  <c r="S440" i="8"/>
  <c r="S447" i="8"/>
  <c r="S19" i="8"/>
  <c r="U19" i="8" s="1"/>
  <c r="S223" i="8"/>
  <c r="U223" i="8" s="1"/>
  <c r="S225" i="8"/>
  <c r="S224" i="8"/>
  <c r="U224" i="8" s="1"/>
  <c r="S16" i="8"/>
  <c r="U16" i="8" s="1"/>
  <c r="S12" i="8"/>
  <c r="U12" i="8" s="1"/>
  <c r="S150" i="8"/>
  <c r="U150" i="8" s="1"/>
  <c r="S151" i="8"/>
  <c r="U151" i="8" s="1"/>
  <c r="S174" i="8"/>
  <c r="U174" i="8" s="1"/>
  <c r="S175" i="8"/>
  <c r="U175" i="8" s="1"/>
  <c r="S339" i="8"/>
  <c r="U339" i="8" s="1"/>
  <c r="S414" i="8"/>
  <c r="U414" i="8" s="1"/>
  <c r="S340" i="8"/>
  <c r="U340" i="8" s="1"/>
  <c r="S350" i="8"/>
  <c r="U350" i="8" s="1"/>
  <c r="S413" i="8"/>
  <c r="U413" i="8" s="1"/>
  <c r="S334" i="8"/>
  <c r="S324" i="8"/>
  <c r="U324" i="8" s="1"/>
  <c r="S227" i="8"/>
  <c r="U227" i="8" s="1"/>
  <c r="S292" i="8"/>
  <c r="U292" i="8" s="1"/>
  <c r="S294" i="8"/>
  <c r="U294" i="8" s="1"/>
  <c r="S484" i="8"/>
  <c r="U484" i="8" s="1"/>
  <c r="S342" i="8"/>
  <c r="U342" i="8" s="1"/>
  <c r="S423" i="8"/>
  <c r="U423" i="8" s="1"/>
  <c r="S455" i="8"/>
  <c r="S453" i="8"/>
  <c r="S268" i="8"/>
  <c r="S345" i="8"/>
  <c r="S234" i="8"/>
  <c r="S10" i="8"/>
  <c r="S128" i="8"/>
  <c r="S235" i="8"/>
  <c r="S474" i="8"/>
  <c r="S269" i="8"/>
  <c r="S291" i="8"/>
  <c r="S301" i="8"/>
  <c r="S283" i="8"/>
  <c r="S323" i="8"/>
  <c r="S265" i="8"/>
  <c r="S263" i="8"/>
  <c r="S290" i="8"/>
  <c r="S264" i="8"/>
  <c r="S7" i="8"/>
  <c r="G16" i="44"/>
  <c r="G28" i="37" l="1"/>
  <c r="G25" i="37"/>
  <c r="B25" i="37" l="1"/>
  <c r="A5" i="37"/>
  <c r="A1" i="37"/>
  <c r="A2" i="37"/>
  <c r="A2" i="8"/>
  <c r="A1" i="8"/>
  <c r="B2" i="7"/>
  <c r="B1" i="7"/>
  <c r="A2" i="6"/>
  <c r="A1" i="6"/>
  <c r="W7" i="8" l="1"/>
  <c r="H33" i="7" l="1"/>
  <c r="H27" i="7"/>
  <c r="H20" i="7"/>
  <c r="H24" i="7" l="1"/>
  <c r="H34" i="7"/>
  <c r="H50" i="7"/>
  <c r="H8" i="7"/>
  <c r="H10" i="7"/>
  <c r="H35" i="7"/>
  <c r="H41" i="7"/>
  <c r="H12" i="7"/>
  <c r="H52" i="7"/>
  <c r="H37" i="7"/>
  <c r="H51" i="7"/>
  <c r="H43" i="7"/>
  <c r="H23" i="7"/>
  <c r="H45" i="7"/>
  <c r="H44" i="7"/>
  <c r="H30" i="7"/>
  <c r="H11" i="7"/>
  <c r="H48" i="7"/>
  <c r="H19" i="7"/>
  <c r="H49" i="7"/>
  <c r="H22" i="7"/>
  <c r="H31" i="7" l="1"/>
  <c r="H29" i="7"/>
  <c r="H18" i="7"/>
  <c r="H17" i="7"/>
  <c r="H15" i="7"/>
  <c r="H16" i="7"/>
  <c r="H25" i="7"/>
  <c r="H39" i="7"/>
  <c r="H38" i="7"/>
  <c r="H46" i="7"/>
  <c r="H40" i="7"/>
  <c r="H14" i="7"/>
  <c r="H21" i="7"/>
  <c r="H9" i="7"/>
  <c r="H53" i="7"/>
  <c r="H28" i="7"/>
  <c r="H32" i="7"/>
  <c r="H47" i="7"/>
  <c r="H42" i="7"/>
  <c r="H13" i="7"/>
  <c r="H26" i="7"/>
  <c r="L43" i="6"/>
  <c r="J43" i="6"/>
  <c r="H43" i="6"/>
  <c r="F43" i="6"/>
  <c r="D43" i="6"/>
  <c r="B43" i="6"/>
  <c r="M42" i="6"/>
  <c r="K42" i="6"/>
  <c r="I42" i="6"/>
  <c r="G42" i="6"/>
  <c r="E42" i="6"/>
  <c r="C42" i="6"/>
  <c r="M41" i="6"/>
  <c r="K41" i="6"/>
  <c r="I41" i="6"/>
  <c r="G41" i="6"/>
  <c r="E41" i="6"/>
  <c r="C41" i="6"/>
  <c r="M40" i="6"/>
  <c r="K40" i="6"/>
  <c r="I40" i="6"/>
  <c r="G40" i="6"/>
  <c r="E40" i="6"/>
  <c r="C40" i="6"/>
  <c r="L37" i="6"/>
  <c r="J37" i="6"/>
  <c r="H37" i="6"/>
  <c r="F37" i="6"/>
  <c r="D37" i="6"/>
  <c r="B37" i="6"/>
  <c r="M36" i="6"/>
  <c r="K36" i="6"/>
  <c r="I36" i="6"/>
  <c r="G36" i="6"/>
  <c r="E36" i="6"/>
  <c r="C36" i="6"/>
  <c r="M35" i="6"/>
  <c r="K35" i="6"/>
  <c r="I35" i="6"/>
  <c r="G35" i="6"/>
  <c r="E35" i="6"/>
  <c r="C35" i="6"/>
  <c r="M34" i="6"/>
  <c r="K34" i="6"/>
  <c r="I34" i="6"/>
  <c r="G34" i="6"/>
  <c r="E34" i="6"/>
  <c r="C34" i="6"/>
  <c r="M33" i="6"/>
  <c r="K33" i="6"/>
  <c r="I33" i="6"/>
  <c r="G33" i="6"/>
  <c r="E33" i="6"/>
  <c r="C33" i="6"/>
  <c r="L30" i="6"/>
  <c r="J30" i="6"/>
  <c r="H30" i="6"/>
  <c r="F30" i="6"/>
  <c r="D30" i="6"/>
  <c r="B30" i="6"/>
  <c r="M29" i="6"/>
  <c r="K29" i="6"/>
  <c r="I29" i="6"/>
  <c r="G29" i="6"/>
  <c r="E29" i="6"/>
  <c r="C29" i="6"/>
  <c r="M28" i="6"/>
  <c r="K28" i="6"/>
  <c r="I28" i="6"/>
  <c r="G28" i="6"/>
  <c r="E28" i="6"/>
  <c r="C28" i="6"/>
  <c r="M27" i="6"/>
  <c r="K27" i="6"/>
  <c r="I27" i="6"/>
  <c r="G27" i="6"/>
  <c r="E27" i="6"/>
  <c r="C27" i="6"/>
  <c r="M26" i="6"/>
  <c r="K26" i="6"/>
  <c r="I26" i="6"/>
  <c r="G26" i="6"/>
  <c r="E26" i="6"/>
  <c r="C26" i="6"/>
  <c r="M17" i="6"/>
  <c r="K17" i="6"/>
  <c r="I17" i="6"/>
  <c r="G17" i="6"/>
  <c r="E17" i="6"/>
  <c r="C17" i="6"/>
  <c r="M16" i="6"/>
  <c r="K16" i="6"/>
  <c r="I16" i="6"/>
  <c r="G16" i="6"/>
  <c r="E16" i="6"/>
  <c r="C16" i="6"/>
  <c r="M15" i="6"/>
  <c r="K15" i="6"/>
  <c r="I15" i="6"/>
  <c r="G15" i="6"/>
  <c r="E15" i="6"/>
  <c r="C15" i="6"/>
  <c r="M14" i="6"/>
  <c r="K14" i="6"/>
  <c r="I14" i="6"/>
  <c r="G14" i="6"/>
  <c r="E14" i="6"/>
  <c r="C14" i="6"/>
  <c r="M13" i="6"/>
  <c r="K13" i="6"/>
  <c r="I13" i="6"/>
  <c r="G13" i="6"/>
  <c r="E13" i="6"/>
  <c r="C13" i="6"/>
  <c r="I20" i="6" l="1"/>
  <c r="K20" i="6"/>
  <c r="M20" i="6"/>
  <c r="E37" i="6"/>
  <c r="E43" i="6"/>
  <c r="G37" i="6"/>
  <c r="G43" i="6"/>
  <c r="I37" i="6"/>
  <c r="I43" i="6"/>
  <c r="C20" i="6"/>
  <c r="K37" i="6"/>
  <c r="K43" i="6"/>
  <c r="E20" i="6"/>
  <c r="M43" i="6"/>
  <c r="G20" i="6"/>
  <c r="M30" i="6"/>
  <c r="G30" i="6"/>
  <c r="J45" i="6"/>
  <c r="J48" i="6" s="1"/>
  <c r="K48" i="6" s="1"/>
  <c r="K52" i="6" s="1"/>
  <c r="E22" i="6"/>
  <c r="M23" i="6"/>
  <c r="E23" i="6"/>
  <c r="M24" i="6"/>
  <c r="G21" i="6"/>
  <c r="C19" i="6"/>
  <c r="K21" i="6"/>
  <c r="M19" i="6"/>
  <c r="C30" i="6"/>
  <c r="B45" i="6"/>
  <c r="B48" i="6" s="1"/>
  <c r="K19" i="6"/>
  <c r="C22" i="6"/>
  <c r="K23" i="6"/>
  <c r="C24" i="6"/>
  <c r="C37" i="6"/>
  <c r="G22" i="6"/>
  <c r="K30" i="6"/>
  <c r="H45" i="6"/>
  <c r="H48" i="6" s="1"/>
  <c r="I48" i="6" s="1"/>
  <c r="I52" i="6" s="1"/>
  <c r="I30" i="6"/>
  <c r="M37" i="6"/>
  <c r="L45" i="6"/>
  <c r="C43" i="6"/>
  <c r="E21" i="6"/>
  <c r="E25" i="6"/>
  <c r="E24" i="6"/>
  <c r="E19" i="6"/>
  <c r="M22" i="6"/>
  <c r="M21" i="6"/>
  <c r="C23" i="6"/>
  <c r="K24" i="6"/>
  <c r="D45" i="6"/>
  <c r="E30" i="6"/>
  <c r="G24" i="6"/>
  <c r="G19" i="6"/>
  <c r="G23" i="6"/>
  <c r="F45" i="6"/>
  <c r="I24" i="6"/>
  <c r="C21" i="6"/>
  <c r="K22" i="6"/>
  <c r="I21" i="6"/>
  <c r="I23" i="6"/>
  <c r="I19" i="6"/>
  <c r="I22" i="6"/>
  <c r="F48" i="6" l="1"/>
  <c r="G48" i="6" s="1"/>
  <c r="G52" i="6" s="1"/>
  <c r="D48" i="6"/>
  <c r="E48" i="6" s="1"/>
  <c r="E52" i="6" s="1"/>
  <c r="L48" i="6"/>
  <c r="M48" i="6" s="1"/>
  <c r="M52" i="6" s="1"/>
  <c r="I45" i="6"/>
  <c r="C45" i="6"/>
  <c r="K45" i="6"/>
  <c r="M45" i="6"/>
  <c r="G45" i="6"/>
  <c r="E45" i="6"/>
  <c r="D26" i="37"/>
  <c r="T462" i="8" l="1"/>
  <c r="U462" i="8" s="1"/>
  <c r="T419" i="8"/>
  <c r="U419" i="8" s="1"/>
  <c r="T416" i="8"/>
  <c r="U416" i="8" s="1"/>
  <c r="C46" i="6"/>
  <c r="C47" i="6"/>
  <c r="E47" i="6"/>
  <c r="E46" i="6"/>
  <c r="T471" i="8"/>
  <c r="M47" i="6"/>
  <c r="M46" i="6"/>
  <c r="K47" i="6"/>
  <c r="K46" i="6"/>
  <c r="I47" i="6"/>
  <c r="I46" i="6"/>
  <c r="G46" i="6"/>
  <c r="G47" i="6" s="1"/>
  <c r="T424" i="8"/>
  <c r="U424" i="8" s="1"/>
  <c r="T101" i="8"/>
  <c r="T415" i="8"/>
  <c r="U415" i="8" s="1"/>
  <c r="T334" i="8"/>
  <c r="U334" i="8" s="1"/>
  <c r="T267" i="8"/>
  <c r="U267" i="8" s="1"/>
  <c r="T266" i="8"/>
  <c r="U266" i="8" s="1"/>
  <c r="T434" i="8"/>
  <c r="U434" i="8" s="1"/>
  <c r="T91" i="8"/>
  <c r="T231" i="8"/>
  <c r="T454" i="8"/>
  <c r="U454" i="8" s="1"/>
  <c r="T268" i="8"/>
  <c r="U268" i="8" s="1"/>
  <c r="T335" i="8"/>
  <c r="U335" i="8" s="1"/>
  <c r="T322" i="8"/>
  <c r="U322" i="8" s="1"/>
  <c r="T323" i="8"/>
  <c r="U323" i="8" s="1"/>
  <c r="T453" i="8"/>
  <c r="U453" i="8" s="1"/>
  <c r="T269" i="8"/>
  <c r="U269" i="8" s="1"/>
  <c r="T315" i="8"/>
  <c r="E51" i="6"/>
  <c r="M51" i="6"/>
  <c r="C48" i="6"/>
  <c r="K51" i="6"/>
  <c r="C52" i="6" l="1"/>
  <c r="R347" i="8"/>
  <c r="R380" i="8"/>
  <c r="R344" i="8"/>
  <c r="T333" i="8"/>
  <c r="U333" i="8" s="1"/>
  <c r="U471" i="8"/>
  <c r="T472" i="8"/>
  <c r="U472" i="8" s="1"/>
  <c r="T464" i="8"/>
  <c r="U464" i="8" s="1"/>
  <c r="T449" i="8"/>
  <c r="U449" i="8" s="1"/>
  <c r="T327" i="8"/>
  <c r="U327" i="8" s="1"/>
  <c r="T325" i="8"/>
  <c r="U325" i="8" s="1"/>
  <c r="T460" i="8"/>
  <c r="U460" i="8" s="1"/>
  <c r="T332" i="8"/>
  <c r="U332" i="8" s="1"/>
  <c r="T457" i="8"/>
  <c r="U457" i="8" s="1"/>
  <c r="T467" i="8"/>
  <c r="U467" i="8" s="1"/>
  <c r="T428" i="8"/>
  <c r="U428" i="8" s="1"/>
  <c r="T320" i="8"/>
  <c r="U320" i="8" s="1"/>
  <c r="T330" i="8"/>
  <c r="U330" i="8" s="1"/>
  <c r="T461" i="8"/>
  <c r="U461" i="8" s="1"/>
  <c r="T475" i="8"/>
  <c r="U475" i="8" s="1"/>
  <c r="T328" i="8"/>
  <c r="U328" i="8" s="1"/>
  <c r="T429" i="8"/>
  <c r="U429" i="8" s="1"/>
  <c r="T432" i="8"/>
  <c r="U432" i="8" s="1"/>
  <c r="T451" i="8"/>
  <c r="U451" i="8" s="1"/>
  <c r="T476" i="8"/>
  <c r="U476" i="8" s="1"/>
  <c r="T466" i="8"/>
  <c r="U466" i="8" s="1"/>
  <c r="T431" i="8"/>
  <c r="U431" i="8" s="1"/>
  <c r="T477" i="8"/>
  <c r="U477" i="8" s="1"/>
  <c r="T329" i="8"/>
  <c r="U329" i="8" s="1"/>
  <c r="T319" i="8"/>
  <c r="U319" i="8" s="1"/>
  <c r="T458" i="8"/>
  <c r="U458" i="8" s="1"/>
  <c r="T478" i="8"/>
  <c r="U478" i="8" s="1"/>
  <c r="T433" i="8"/>
  <c r="U433" i="8" s="1"/>
  <c r="T473" i="8"/>
  <c r="U473" i="8" s="1"/>
  <c r="T448" i="8"/>
  <c r="U448" i="8" s="1"/>
  <c r="T459" i="8"/>
  <c r="U459" i="8" s="1"/>
  <c r="T417" i="8"/>
  <c r="U417" i="8" s="1"/>
  <c r="T326" i="8"/>
  <c r="U326" i="8" s="1"/>
  <c r="T450" i="8"/>
  <c r="U450" i="8" s="1"/>
  <c r="T479" i="8"/>
  <c r="U479" i="8" s="1"/>
  <c r="T427" i="8"/>
  <c r="U427" i="8" s="1"/>
  <c r="T452" i="8"/>
  <c r="U452" i="8" s="1"/>
  <c r="T455" i="8"/>
  <c r="U455" i="8" s="1"/>
  <c r="T421" i="8"/>
  <c r="U421" i="8" s="1"/>
  <c r="T426" i="8"/>
  <c r="U426" i="8" s="1"/>
  <c r="T463" i="8"/>
  <c r="U463" i="8" s="1"/>
  <c r="T474" i="8"/>
  <c r="U474" i="8" s="1"/>
  <c r="T418" i="8"/>
  <c r="U418" i="8" s="1"/>
  <c r="T469" i="8"/>
  <c r="U469" i="8" s="1"/>
  <c r="T336" i="8"/>
  <c r="U336" i="8" s="1"/>
  <c r="T321" i="8"/>
  <c r="U321" i="8" s="1"/>
  <c r="T436" i="8"/>
  <c r="U436" i="8" s="1"/>
  <c r="T468" i="8"/>
  <c r="U468" i="8" s="1"/>
  <c r="T430" i="8"/>
  <c r="U430" i="8" s="1"/>
  <c r="T470" i="8"/>
  <c r="U470" i="8" s="1"/>
  <c r="T435" i="8"/>
  <c r="U435" i="8" s="1"/>
  <c r="T331" i="8"/>
  <c r="U331" i="8" s="1"/>
  <c r="T465" i="8"/>
  <c r="U465" i="8" s="1"/>
  <c r="U231" i="8"/>
  <c r="T354" i="8"/>
  <c r="T387" i="8"/>
  <c r="U387" i="8" s="1"/>
  <c r="U91" i="8"/>
  <c r="T71" i="8"/>
  <c r="U71" i="8" s="1"/>
  <c r="T69" i="8"/>
  <c r="U69" i="8" s="1"/>
  <c r="T264" i="8"/>
  <c r="U264" i="8" s="1"/>
  <c r="T402" i="8"/>
  <c r="U402" i="8" s="1"/>
  <c r="T397" i="8"/>
  <c r="U397" i="8" s="1"/>
  <c r="T265" i="8"/>
  <c r="U265" i="8" s="1"/>
  <c r="T70" i="8"/>
  <c r="U70" i="8" s="1"/>
  <c r="T263" i="8"/>
  <c r="U263" i="8" s="1"/>
  <c r="T407" i="8"/>
  <c r="U407" i="8" s="1"/>
  <c r="T297" i="8"/>
  <c r="U297" i="8" s="1"/>
  <c r="T299" i="8"/>
  <c r="U299" i="8" s="1"/>
  <c r="T244" i="8"/>
  <c r="U244" i="8" s="1"/>
  <c r="T121" i="8"/>
  <c r="U121" i="8" s="1"/>
  <c r="T245" i="8"/>
  <c r="U245" i="8" s="1"/>
  <c r="T378" i="8"/>
  <c r="U378" i="8" s="1"/>
  <c r="T385" i="8"/>
  <c r="U385" i="8" s="1"/>
  <c r="T317" i="8"/>
  <c r="U317" i="8" s="1"/>
  <c r="T27" i="8"/>
  <c r="U27" i="8" s="1"/>
  <c r="T32" i="8"/>
  <c r="U32" i="8" s="1"/>
  <c r="T271" i="8"/>
  <c r="U271" i="8" s="1"/>
  <c r="T296" i="8"/>
  <c r="U296" i="8" s="1"/>
  <c r="T272" i="8"/>
  <c r="U272" i="8" s="1"/>
  <c r="T411" i="8"/>
  <c r="U411" i="8" s="1"/>
  <c r="T99" i="8"/>
  <c r="U99" i="8" s="1"/>
  <c r="T318" i="8"/>
  <c r="U318" i="8" s="1"/>
  <c r="T123" i="8"/>
  <c r="U123" i="8" s="1"/>
  <c r="T124" i="8"/>
  <c r="U124" i="8" s="1"/>
  <c r="T98" i="8"/>
  <c r="U98" i="8" s="1"/>
  <c r="T33" i="8"/>
  <c r="U33" i="8" s="1"/>
  <c r="T95" i="8"/>
  <c r="U95" i="8" s="1"/>
  <c r="T366" i="8"/>
  <c r="U366" i="8" s="1"/>
  <c r="T8" i="8"/>
  <c r="U8" i="8" s="1"/>
  <c r="T114" i="8"/>
  <c r="U114" i="8" s="1"/>
  <c r="T111" i="8"/>
  <c r="U111" i="8" s="1"/>
  <c r="T80" i="8"/>
  <c r="U80" i="8" s="1"/>
  <c r="U101" i="8"/>
  <c r="T290" i="8"/>
  <c r="U290" i="8" s="1"/>
  <c r="T301" i="8"/>
  <c r="U301" i="8" s="1"/>
  <c r="T283" i="8"/>
  <c r="U283" i="8" s="1"/>
  <c r="T291" i="8"/>
  <c r="U291" i="8" s="1"/>
  <c r="T106" i="8"/>
  <c r="U106" i="8" s="1"/>
  <c r="T75" i="8"/>
  <c r="T77" i="8"/>
  <c r="U77" i="8" s="1"/>
  <c r="T103" i="8"/>
  <c r="U103" i="8" s="1"/>
  <c r="T108" i="8"/>
  <c r="U108" i="8" s="1"/>
  <c r="T88" i="8"/>
  <c r="U88" i="8" s="1"/>
  <c r="T226" i="8"/>
  <c r="U226" i="8" s="1"/>
  <c r="T441" i="8"/>
  <c r="U441" i="8" s="1"/>
  <c r="T225" i="8"/>
  <c r="T447" i="8"/>
  <c r="U447" i="8" s="1"/>
  <c r="T440" i="8"/>
  <c r="U315" i="8"/>
  <c r="T21" i="8"/>
  <c r="U21" i="8" s="1"/>
  <c r="T14" i="8"/>
  <c r="T364" i="8"/>
  <c r="U364" i="8" s="1"/>
  <c r="T365" i="8"/>
  <c r="U365" i="8" s="1"/>
  <c r="T351" i="8"/>
  <c r="U351" i="8" s="1"/>
  <c r="T9" i="8"/>
  <c r="U9" i="8" s="1"/>
  <c r="T89" i="8"/>
  <c r="U89" i="8" s="1"/>
  <c r="T372" i="8"/>
  <c r="U372" i="8" s="1"/>
  <c r="T373" i="8"/>
  <c r="U373" i="8" s="1"/>
  <c r="T374" i="8"/>
  <c r="U374" i="8" s="1"/>
  <c r="T17" i="8"/>
  <c r="U17" i="8" s="1"/>
  <c r="T403" i="8"/>
  <c r="U403" i="8" s="1"/>
  <c r="T438" i="8"/>
  <c r="U438" i="8" s="1"/>
  <c r="T437" i="8"/>
  <c r="T443" i="8"/>
  <c r="U443" i="8" s="1"/>
  <c r="T444" i="8"/>
  <c r="U444" i="8" s="1"/>
  <c r="T442" i="8"/>
  <c r="U442" i="8" s="1"/>
  <c r="T311" i="8"/>
  <c r="U311" i="8" s="1"/>
  <c r="T370" i="8"/>
  <c r="U370" i="8" s="1"/>
  <c r="T288" i="8"/>
  <c r="U288" i="8" s="1"/>
  <c r="T45" i="8"/>
  <c r="U45" i="8" s="1"/>
  <c r="T258" i="8"/>
  <c r="U258" i="8" s="1"/>
  <c r="T346" i="8"/>
  <c r="U346" i="8" s="1"/>
  <c r="T84" i="8"/>
  <c r="U84" i="8" s="1"/>
  <c r="T49" i="8"/>
  <c r="U49" i="8" s="1"/>
  <c r="T286" i="8"/>
  <c r="U286" i="8" s="1"/>
  <c r="T398" i="8"/>
  <c r="U398" i="8" s="1"/>
  <c r="T86" i="8"/>
  <c r="U86" i="8" s="1"/>
  <c r="T310" i="8"/>
  <c r="U310" i="8" s="1"/>
  <c r="T439" i="8"/>
  <c r="U439" i="8" s="1"/>
  <c r="T313" i="8"/>
  <c r="U313" i="8" s="1"/>
  <c r="T259" i="8"/>
  <c r="U259" i="8" s="1"/>
  <c r="T399" i="8"/>
  <c r="U399" i="8" s="1"/>
  <c r="T312" i="8"/>
  <c r="U312" i="8" s="1"/>
  <c r="T83" i="8"/>
  <c r="U83" i="8" s="1"/>
  <c r="T445" i="8"/>
  <c r="U445" i="8" s="1"/>
  <c r="T368" i="8"/>
  <c r="U368" i="8" s="1"/>
  <c r="T285" i="8"/>
  <c r="U285" i="8" s="1"/>
  <c r="T257" i="8"/>
  <c r="U257" i="8" s="1"/>
  <c r="T46" i="8"/>
  <c r="U46" i="8" s="1"/>
  <c r="T118" i="8"/>
  <c r="U118" i="8" s="1"/>
  <c r="T116" i="8"/>
  <c r="U116" i="8" s="1"/>
  <c r="T405" i="8"/>
  <c r="U405" i="8" s="1"/>
  <c r="T85" i="8"/>
  <c r="U85" i="8" s="1"/>
  <c r="T446" i="8"/>
  <c r="U446" i="8" s="1"/>
  <c r="T115" i="8"/>
  <c r="U115" i="8" s="1"/>
  <c r="T400" i="8"/>
  <c r="U400" i="8" s="1"/>
  <c r="T287" i="8"/>
  <c r="U287" i="8" s="1"/>
  <c r="T117" i="8"/>
  <c r="U117" i="8" s="1"/>
  <c r="T260" i="8"/>
  <c r="U260" i="8" s="1"/>
  <c r="T367" i="8"/>
  <c r="U367" i="8" s="1"/>
  <c r="T48" i="8"/>
  <c r="U48" i="8" s="1"/>
  <c r="T157" i="8"/>
  <c r="U157" i="8" s="1"/>
  <c r="T47" i="8"/>
  <c r="U47" i="8" s="1"/>
  <c r="T155" i="8"/>
  <c r="U155" i="8" s="1"/>
  <c r="T408" i="8"/>
  <c r="U408" i="8" s="1"/>
  <c r="T273" i="8"/>
  <c r="U273" i="8" s="1"/>
  <c r="T383" i="8"/>
  <c r="U383" i="8" s="1"/>
  <c r="T409" i="8"/>
  <c r="U409" i="8" s="1"/>
  <c r="T120" i="8"/>
  <c r="U120" i="8" s="1"/>
  <c r="T15" i="8"/>
  <c r="U15" i="8" s="1"/>
  <c r="T31" i="8"/>
  <c r="U31" i="8" s="1"/>
  <c r="T386" i="8"/>
  <c r="U386" i="8" s="1"/>
  <c r="T316" i="8"/>
  <c r="U316" i="8" s="1"/>
  <c r="T229" i="8"/>
  <c r="U229" i="8" s="1"/>
  <c r="T246" i="8"/>
  <c r="U246" i="8" s="1"/>
  <c r="T379" i="8"/>
  <c r="U379" i="8" s="1"/>
  <c r="T401" i="8"/>
  <c r="U401" i="8" s="1"/>
  <c r="T298" i="8"/>
  <c r="U298" i="8" s="1"/>
  <c r="T274" i="8"/>
  <c r="U274" i="8" s="1"/>
  <c r="T26" i="8"/>
  <c r="U26" i="8" s="1"/>
  <c r="T262" i="8"/>
  <c r="U262" i="8" s="1"/>
  <c r="T242" i="8"/>
  <c r="U242" i="8" s="1"/>
  <c r="T352" i="8"/>
  <c r="U352" i="8" s="1"/>
  <c r="T369" i="8"/>
  <c r="U369" i="8" s="1"/>
  <c r="T243" i="8"/>
  <c r="U243" i="8" s="1"/>
  <c r="T381" i="8"/>
  <c r="U381" i="8" s="1"/>
  <c r="T343" i="8"/>
  <c r="U343" i="8" s="1"/>
  <c r="T94" i="8"/>
  <c r="U94" i="8" s="1"/>
  <c r="T382" i="8"/>
  <c r="U382" i="8" s="1"/>
  <c r="T295" i="8"/>
  <c r="U295" i="8" s="1"/>
  <c r="T349" i="8"/>
  <c r="U349" i="8" s="1"/>
  <c r="T97" i="8"/>
  <c r="U97" i="8" s="1"/>
  <c r="T371" i="8"/>
  <c r="U371" i="8" s="1"/>
  <c r="T353" i="8"/>
  <c r="U353" i="8" s="1"/>
  <c r="T270" i="8"/>
  <c r="U270" i="8" s="1"/>
  <c r="T156" i="8"/>
  <c r="U156" i="8" s="1"/>
  <c r="T122" i="8"/>
  <c r="U122" i="8" s="1"/>
  <c r="T100" i="8"/>
  <c r="U100" i="8" s="1"/>
  <c r="T30" i="8"/>
  <c r="U30" i="8" s="1"/>
  <c r="T154" i="8"/>
  <c r="U154" i="8" s="1"/>
  <c r="T410" i="8"/>
  <c r="U410" i="8" s="1"/>
  <c r="T384" i="8"/>
  <c r="U384" i="8" s="1"/>
  <c r="T406" i="8"/>
  <c r="U406" i="8" s="1"/>
  <c r="T96" i="8"/>
  <c r="U96" i="8" s="1"/>
  <c r="T29" i="8"/>
  <c r="U29" i="8" s="1"/>
  <c r="T28" i="8"/>
  <c r="U28" i="8" s="1"/>
  <c r="T412" i="8"/>
  <c r="U412" i="8" s="1"/>
  <c r="T306" i="8"/>
  <c r="U306" i="8" s="1"/>
  <c r="T404" i="8"/>
  <c r="U404" i="8" s="1"/>
  <c r="T304" i="8"/>
  <c r="U304" i="8" s="1"/>
  <c r="T35" i="8"/>
  <c r="U35" i="8" s="1"/>
  <c r="T279" i="8"/>
  <c r="U279" i="8" s="1"/>
  <c r="T276" i="8"/>
  <c r="U276" i="8" s="1"/>
  <c r="T376" i="8"/>
  <c r="U376" i="8" s="1"/>
  <c r="T308" i="8"/>
  <c r="U308" i="8" s="1"/>
  <c r="T72" i="8"/>
  <c r="U72" i="8" s="1"/>
  <c r="T281" i="8"/>
  <c r="U281" i="8" s="1"/>
  <c r="T377" i="8"/>
  <c r="U377" i="8" s="1"/>
  <c r="T375" i="8"/>
  <c r="U375" i="8" s="1"/>
  <c r="T110" i="8"/>
  <c r="U110" i="8" s="1"/>
  <c r="T241" i="8"/>
  <c r="U241" i="8" s="1"/>
  <c r="T305" i="8"/>
  <c r="U305" i="8" s="1"/>
  <c r="T362" i="8"/>
  <c r="U362" i="8" s="1"/>
  <c r="T355" i="8"/>
  <c r="U355" i="8" s="1"/>
  <c r="T73" i="8"/>
  <c r="U73" i="8" s="1"/>
  <c r="T82" i="8"/>
  <c r="U82" i="8" s="1"/>
  <c r="T252" i="8"/>
  <c r="U252" i="8" s="1"/>
  <c r="T74" i="8"/>
  <c r="U74" i="8" s="1"/>
  <c r="T300" i="8"/>
  <c r="U300" i="8" s="1"/>
  <c r="T338" i="8"/>
  <c r="U338" i="8" s="1"/>
  <c r="T309" i="8"/>
  <c r="U309" i="8" s="1"/>
  <c r="T359" i="8"/>
  <c r="U359" i="8" s="1"/>
  <c r="T109" i="8"/>
  <c r="U109" i="8" s="1"/>
  <c r="T230" i="8"/>
  <c r="U230" i="8" s="1"/>
  <c r="T360" i="8"/>
  <c r="U360" i="8" s="1"/>
  <c r="T7" i="8"/>
  <c r="T393" i="8"/>
  <c r="U393" i="8" s="1"/>
  <c r="T278" i="8"/>
  <c r="U278" i="8" s="1"/>
  <c r="T277" i="8"/>
  <c r="U277" i="8" s="1"/>
  <c r="T254" i="8"/>
  <c r="U254" i="8" s="1"/>
  <c r="T392" i="8"/>
  <c r="U392" i="8" s="1"/>
  <c r="T238" i="8"/>
  <c r="U238" i="8" s="1"/>
  <c r="T280" i="8"/>
  <c r="U280" i="8" s="1"/>
  <c r="T395" i="8"/>
  <c r="U395" i="8" s="1"/>
  <c r="T79" i="8"/>
  <c r="U79" i="8" s="1"/>
  <c r="T250" i="8"/>
  <c r="U250" i="8" s="1"/>
  <c r="T396" i="8"/>
  <c r="U396" i="8" s="1"/>
  <c r="T232" i="8"/>
  <c r="U232" i="8" s="1"/>
  <c r="T302" i="8"/>
  <c r="U302" i="8" s="1"/>
  <c r="T358" i="8"/>
  <c r="U358" i="8" s="1"/>
  <c r="T303" i="8"/>
  <c r="U303" i="8" s="1"/>
  <c r="T388" i="8"/>
  <c r="U388" i="8" s="1"/>
  <c r="T102" i="8"/>
  <c r="U102" i="8" s="1"/>
  <c r="T76" i="8"/>
  <c r="U76" i="8" s="1"/>
  <c r="T78" i="8"/>
  <c r="U78" i="8" s="1"/>
  <c r="T284" i="8"/>
  <c r="U284" i="8" s="1"/>
  <c r="T256" i="8"/>
  <c r="U256" i="8" s="1"/>
  <c r="T261" i="8"/>
  <c r="U261" i="8" s="1"/>
  <c r="T275" i="8"/>
  <c r="U275" i="8" s="1"/>
  <c r="T314" i="8"/>
  <c r="U314" i="8" s="1"/>
  <c r="T113" i="8"/>
  <c r="U113" i="8" s="1"/>
  <c r="T337" i="8"/>
  <c r="T282" i="8"/>
  <c r="U282" i="8" s="1"/>
  <c r="T247" i="8"/>
  <c r="U247" i="8" s="1"/>
  <c r="T394" i="8"/>
  <c r="U394" i="8" s="1"/>
  <c r="T104" i="8"/>
  <c r="U104" i="8" s="1"/>
  <c r="T249" i="8"/>
  <c r="U249" i="8" s="1"/>
  <c r="T289" i="8"/>
  <c r="U289" i="8" s="1"/>
  <c r="T119" i="8"/>
  <c r="U119" i="8" s="1"/>
  <c r="T107" i="8"/>
  <c r="U107" i="8" s="1"/>
  <c r="T81" i="8"/>
  <c r="U81" i="8" s="1"/>
  <c r="T34" i="8"/>
  <c r="U34" i="8" s="1"/>
  <c r="T36" i="8"/>
  <c r="U36" i="8" s="1"/>
  <c r="T391" i="8"/>
  <c r="U391" i="8" s="1"/>
  <c r="T357" i="8"/>
  <c r="U357" i="8" s="1"/>
  <c r="T307" i="8"/>
  <c r="U307" i="8" s="1"/>
  <c r="T356" i="8"/>
  <c r="U356" i="8" s="1"/>
  <c r="T112" i="8"/>
  <c r="U112" i="8" s="1"/>
  <c r="T105" i="8"/>
  <c r="U105" i="8" s="1"/>
  <c r="T390" i="8"/>
  <c r="U390" i="8" s="1"/>
  <c r="T361" i="8"/>
  <c r="U361" i="8" s="1"/>
  <c r="T389" i="8"/>
  <c r="U389" i="8" s="1"/>
  <c r="T363" i="8"/>
  <c r="U363" i="8" s="1"/>
  <c r="T240" i="8"/>
  <c r="U240" i="8" s="1"/>
  <c r="T87" i="8"/>
  <c r="U87" i="8" s="1"/>
  <c r="T235" i="8"/>
  <c r="U235" i="8" s="1"/>
  <c r="T237" i="8"/>
  <c r="U237" i="8" s="1"/>
  <c r="T345" i="8"/>
  <c r="U345" i="8" s="1"/>
  <c r="T348" i="8"/>
  <c r="U348" i="8" s="1"/>
  <c r="T136" i="8"/>
  <c r="U136" i="8" s="1"/>
  <c r="T128" i="8"/>
  <c r="T234" i="8"/>
  <c r="U234" i="8" s="1"/>
  <c r="T10" i="8"/>
  <c r="U10" i="8" s="1"/>
  <c r="R8" i="8"/>
  <c r="R15" i="8"/>
  <c r="R20" i="8"/>
  <c r="R32" i="8"/>
  <c r="R89" i="8"/>
  <c r="R99" i="8"/>
  <c r="R104" i="8"/>
  <c r="R107" i="8"/>
  <c r="R24" i="8"/>
  <c r="R31" i="8"/>
  <c r="R38" i="8"/>
  <c r="R48" i="8"/>
  <c r="R60" i="8"/>
  <c r="R70" i="8"/>
  <c r="R93" i="8"/>
  <c r="R106" i="8"/>
  <c r="R123" i="8"/>
  <c r="R128" i="8"/>
  <c r="R138" i="8"/>
  <c r="R154" i="8"/>
  <c r="R156" i="8"/>
  <c r="R162" i="8"/>
  <c r="R183" i="8"/>
  <c r="R187" i="8"/>
  <c r="R72" i="8"/>
  <c r="R75" i="8"/>
  <c r="R77" i="8"/>
  <c r="R88" i="8"/>
  <c r="R98" i="8"/>
  <c r="R114" i="8"/>
  <c r="R140" i="8"/>
  <c r="R164" i="8"/>
  <c r="R172" i="8"/>
  <c r="R212" i="8"/>
  <c r="R226" i="8"/>
  <c r="R229" i="8"/>
  <c r="R232" i="8"/>
  <c r="R234" i="8"/>
  <c r="R237" i="8"/>
  <c r="R240" i="8"/>
  <c r="R252" i="8"/>
  <c r="R266" i="8"/>
  <c r="R285" i="8"/>
  <c r="R307" i="8"/>
  <c r="R35" i="8"/>
  <c r="R57" i="8"/>
  <c r="R76" i="8"/>
  <c r="R80" i="8"/>
  <c r="R82" i="8"/>
  <c r="R92" i="8"/>
  <c r="R94" i="8"/>
  <c r="R97" i="8"/>
  <c r="R110" i="8"/>
  <c r="R118" i="8"/>
  <c r="R132" i="8"/>
  <c r="R153" i="8"/>
  <c r="R155" i="8"/>
  <c r="R157" i="8"/>
  <c r="R174" i="8"/>
  <c r="R179" i="8"/>
  <c r="R202" i="8"/>
  <c r="R211" i="8"/>
  <c r="R217" i="8"/>
  <c r="R219" i="8"/>
  <c r="R222" i="8"/>
  <c r="R242" i="8"/>
  <c r="R248" i="8"/>
  <c r="R254" i="8"/>
  <c r="R269" i="8"/>
  <c r="R274" i="8"/>
  <c r="R277" i="8"/>
  <c r="R303" i="8"/>
  <c r="R311" i="8"/>
  <c r="R319" i="8"/>
  <c r="R322" i="8"/>
  <c r="R14" i="8"/>
  <c r="R16" i="8"/>
  <c r="R18" i="8"/>
  <c r="R39" i="8"/>
  <c r="R43" i="8"/>
  <c r="R46" i="8"/>
  <c r="R63" i="8"/>
  <c r="R115" i="8"/>
  <c r="R127" i="8"/>
  <c r="R145" i="8"/>
  <c r="R150" i="8"/>
  <c r="R160" i="8"/>
  <c r="R184" i="8"/>
  <c r="R197" i="8"/>
  <c r="R205" i="8"/>
  <c r="R227" i="8"/>
  <c r="R230" i="8"/>
  <c r="R271" i="8"/>
  <c r="R282" i="8"/>
  <c r="R293" i="8"/>
  <c r="R308" i="8"/>
  <c r="R316" i="8"/>
  <c r="R324" i="8"/>
  <c r="R22" i="8"/>
  <c r="R41" i="8"/>
  <c r="R54" i="8"/>
  <c r="R85" i="8"/>
  <c r="R105" i="8"/>
  <c r="R112" i="8"/>
  <c r="R134" i="8"/>
  <c r="R142" i="8"/>
  <c r="R147" i="8"/>
  <c r="R167" i="8"/>
  <c r="R169" i="8"/>
  <c r="R199" i="8"/>
  <c r="R214" i="8"/>
  <c r="R250" i="8"/>
  <c r="R259" i="8"/>
  <c r="R262" i="8"/>
  <c r="R273" i="8"/>
  <c r="R290" i="8"/>
  <c r="R50" i="8"/>
  <c r="R52" i="8"/>
  <c r="R56" i="8"/>
  <c r="R73" i="8"/>
  <c r="R96" i="8"/>
  <c r="R129" i="8"/>
  <c r="R136" i="8"/>
  <c r="R149" i="8"/>
  <c r="R171" i="8"/>
  <c r="R190" i="8"/>
  <c r="R192" i="8"/>
  <c r="R207" i="8"/>
  <c r="R244" i="8"/>
  <c r="R253" i="8"/>
  <c r="R300" i="8"/>
  <c r="R313" i="8"/>
  <c r="R11" i="8"/>
  <c r="R13" i="8"/>
  <c r="R26" i="8"/>
  <c r="R28" i="8"/>
  <c r="R30" i="8"/>
  <c r="R65" i="8"/>
  <c r="R67" i="8"/>
  <c r="R69" i="8"/>
  <c r="R84" i="8"/>
  <c r="R102" i="8"/>
  <c r="R117" i="8"/>
  <c r="R120" i="8"/>
  <c r="R124" i="8"/>
  <c r="R152" i="8"/>
  <c r="R159" i="8"/>
  <c r="R176" i="8"/>
  <c r="R181" i="8"/>
  <c r="R204" i="8"/>
  <c r="R221" i="8"/>
  <c r="R224" i="8"/>
  <c r="R236" i="8"/>
  <c r="R256" i="8"/>
  <c r="R264" i="8"/>
  <c r="R276" i="8"/>
  <c r="R279" i="8"/>
  <c r="R284" i="8"/>
  <c r="R287" i="8"/>
  <c r="R295" i="8"/>
  <c r="R321" i="8"/>
  <c r="R326" i="8"/>
  <c r="R9" i="8"/>
  <c r="R45" i="8"/>
  <c r="R58" i="8"/>
  <c r="R62" i="8"/>
  <c r="R71" i="8"/>
  <c r="R79" i="8"/>
  <c r="R91" i="8"/>
  <c r="R100" i="8"/>
  <c r="R109" i="8"/>
  <c r="R122" i="8"/>
  <c r="R131" i="8"/>
  <c r="R144" i="8"/>
  <c r="R19" i="8"/>
  <c r="R34" i="8"/>
  <c r="R36" i="8"/>
  <c r="R81" i="8"/>
  <c r="R87" i="8"/>
  <c r="R17" i="8"/>
  <c r="R42" i="8"/>
  <c r="R47" i="8"/>
  <c r="R55" i="8"/>
  <c r="R95" i="8"/>
  <c r="R111" i="8"/>
  <c r="R126" i="8"/>
  <c r="R139" i="8"/>
  <c r="R141" i="8"/>
  <c r="R146" i="8"/>
  <c r="R158" i="8"/>
  <c r="R175" i="8"/>
  <c r="R198" i="8"/>
  <c r="R203" i="8"/>
  <c r="R231" i="8"/>
  <c r="R243" i="8"/>
  <c r="R283" i="8"/>
  <c r="R21" i="8"/>
  <c r="R186" i="8"/>
  <c r="R210" i="8"/>
  <c r="R249" i="8"/>
  <c r="R260" i="8"/>
  <c r="R294" i="8"/>
  <c r="R323" i="8"/>
  <c r="R332" i="8"/>
  <c r="R358" i="8"/>
  <c r="R377" i="8"/>
  <c r="R383" i="8"/>
  <c r="R396" i="8"/>
  <c r="R399" i="8"/>
  <c r="R405" i="8"/>
  <c r="R410" i="8"/>
  <c r="R415" i="8"/>
  <c r="R428" i="8"/>
  <c r="R448" i="8"/>
  <c r="R451" i="8"/>
  <c r="R466" i="8"/>
  <c r="R477" i="8"/>
  <c r="R485" i="8"/>
  <c r="R61" i="8"/>
  <c r="R103" i="8"/>
  <c r="R133" i="8"/>
  <c r="R151" i="8"/>
  <c r="R170" i="8"/>
  <c r="R220" i="8"/>
  <c r="R228" i="8"/>
  <c r="R251" i="8"/>
  <c r="R292" i="8"/>
  <c r="R296" i="8"/>
  <c r="R302" i="8"/>
  <c r="R317" i="8"/>
  <c r="R325" i="8"/>
  <c r="R327" i="8"/>
  <c r="R340" i="8"/>
  <c r="R343" i="8"/>
  <c r="R350" i="8"/>
  <c r="R366" i="8"/>
  <c r="R37" i="8"/>
  <c r="R44" i="8"/>
  <c r="R53" i="8"/>
  <c r="R166" i="8"/>
  <c r="R194" i="8"/>
  <c r="R196" i="8"/>
  <c r="R218" i="8"/>
  <c r="R238" i="8"/>
  <c r="R304" i="8"/>
  <c r="R337" i="8"/>
  <c r="R355" i="8"/>
  <c r="R363" i="8"/>
  <c r="R371" i="8"/>
  <c r="R393" i="8"/>
  <c r="R407" i="8"/>
  <c r="R420" i="8"/>
  <c r="R425" i="8"/>
  <c r="R435" i="8"/>
  <c r="R443" i="8"/>
  <c r="R479" i="8"/>
  <c r="R29" i="8"/>
  <c r="R68" i="8"/>
  <c r="R143" i="8"/>
  <c r="R168" i="8"/>
  <c r="R188" i="8"/>
  <c r="R275" i="8"/>
  <c r="R306" i="8"/>
  <c r="R329" i="8"/>
  <c r="R334" i="8"/>
  <c r="R346" i="8"/>
  <c r="R352" i="8"/>
  <c r="R376" i="8"/>
  <c r="R398" i="8"/>
  <c r="R401" i="8"/>
  <c r="R412" i="8"/>
  <c r="R432" i="8"/>
  <c r="R445" i="8"/>
  <c r="R450" i="8"/>
  <c r="R454" i="8"/>
  <c r="R459" i="8"/>
  <c r="R462" i="8"/>
  <c r="R470" i="8"/>
  <c r="R481" i="8"/>
  <c r="R484" i="8"/>
  <c r="R51" i="8"/>
  <c r="R74" i="8"/>
  <c r="R116" i="8"/>
  <c r="R177" i="8"/>
  <c r="R246" i="8"/>
  <c r="R255" i="8"/>
  <c r="R267" i="8"/>
  <c r="R281" i="8"/>
  <c r="R299" i="8"/>
  <c r="R312" i="8"/>
  <c r="R314" i="8"/>
  <c r="R349" i="8"/>
  <c r="R357" i="8"/>
  <c r="R368" i="8"/>
  <c r="R379" i="8"/>
  <c r="R385" i="8"/>
  <c r="R390" i="8"/>
  <c r="R404" i="8"/>
  <c r="R417" i="8"/>
  <c r="R465" i="8"/>
  <c r="R473" i="8"/>
  <c r="R12" i="8"/>
  <c r="R59" i="8"/>
  <c r="R86" i="8"/>
  <c r="R101" i="8"/>
  <c r="R108" i="8"/>
  <c r="R125" i="8"/>
  <c r="R148" i="8"/>
  <c r="R185" i="8"/>
  <c r="R201" i="8"/>
  <c r="R209" i="8"/>
  <c r="R216" i="8"/>
  <c r="R257" i="8"/>
  <c r="R272" i="8"/>
  <c r="R310" i="8"/>
  <c r="R331" i="8"/>
  <c r="R336" i="8"/>
  <c r="R339" i="8"/>
  <c r="R342" i="8"/>
  <c r="R360" i="8"/>
  <c r="R365" i="8"/>
  <c r="R373" i="8"/>
  <c r="R382" i="8"/>
  <c r="R387" i="8"/>
  <c r="R395" i="8"/>
  <c r="R409" i="8"/>
  <c r="R414" i="8"/>
  <c r="R422" i="8"/>
  <c r="R424" i="8"/>
  <c r="R427" i="8"/>
  <c r="R437" i="8"/>
  <c r="R440" i="8"/>
  <c r="R447" i="8"/>
  <c r="R456" i="8"/>
  <c r="R40" i="8"/>
  <c r="R64" i="8"/>
  <c r="R10" i="8"/>
  <c r="R25" i="8"/>
  <c r="R27" i="8"/>
  <c r="R113" i="8"/>
  <c r="R130" i="8"/>
  <c r="R161" i="8"/>
  <c r="R165" i="8"/>
  <c r="R178" i="8"/>
  <c r="R182" i="8"/>
  <c r="R193" i="8"/>
  <c r="R195" i="8"/>
  <c r="R213" i="8"/>
  <c r="R223" i="8"/>
  <c r="R233" i="8"/>
  <c r="R241" i="8"/>
  <c r="R263" i="8"/>
  <c r="R333" i="8"/>
  <c r="R378" i="8"/>
  <c r="R389" i="8"/>
  <c r="R397" i="8"/>
  <c r="R400" i="8"/>
  <c r="R403" i="8"/>
  <c r="R416" i="8"/>
  <c r="R419" i="8"/>
  <c r="R431" i="8"/>
  <c r="R78" i="8"/>
  <c r="R83" i="8"/>
  <c r="R121" i="8"/>
  <c r="R180" i="8"/>
  <c r="R225" i="8"/>
  <c r="R239" i="8"/>
  <c r="R245" i="8"/>
  <c r="R305" i="8"/>
  <c r="R309" i="8"/>
  <c r="R335" i="8"/>
  <c r="R341" i="8"/>
  <c r="R345" i="8"/>
  <c r="R348" i="8"/>
  <c r="R351" i="8"/>
  <c r="R356" i="8"/>
  <c r="R364" i="8"/>
  <c r="R375" i="8"/>
  <c r="R384" i="8"/>
  <c r="R426" i="8"/>
  <c r="R436" i="8"/>
  <c r="R23" i="8"/>
  <c r="R265" i="8"/>
  <c r="R298" i="8"/>
  <c r="R361" i="8"/>
  <c r="R429" i="8"/>
  <c r="R439" i="8"/>
  <c r="R291" i="8"/>
  <c r="R370" i="8"/>
  <c r="R374" i="8"/>
  <c r="R441" i="8"/>
  <c r="R472" i="8"/>
  <c r="R486" i="8"/>
  <c r="R137" i="8"/>
  <c r="R247" i="8"/>
  <c r="R268" i="8"/>
  <c r="R353" i="8"/>
  <c r="R392" i="8"/>
  <c r="R394" i="8"/>
  <c r="R411" i="8"/>
  <c r="R413" i="8"/>
  <c r="R446" i="8"/>
  <c r="R463" i="8"/>
  <c r="R475" i="8"/>
  <c r="R483" i="8"/>
  <c r="R208" i="8"/>
  <c r="R261" i="8"/>
  <c r="R280" i="8"/>
  <c r="R338" i="8"/>
  <c r="R372" i="8"/>
  <c r="R386" i="8"/>
  <c r="R278" i="8"/>
  <c r="R289" i="8"/>
  <c r="R315" i="8"/>
  <c r="R388" i="8"/>
  <c r="R434" i="8"/>
  <c r="R438" i="8"/>
  <c r="R444" i="8"/>
  <c r="R452" i="8"/>
  <c r="R458" i="8"/>
  <c r="R467" i="8"/>
  <c r="R469" i="8"/>
  <c r="R49" i="8"/>
  <c r="R135" i="8"/>
  <c r="R206" i="8"/>
  <c r="R301" i="8"/>
  <c r="R320" i="8"/>
  <c r="R362" i="8"/>
  <c r="R442" i="8"/>
  <c r="R449" i="8"/>
  <c r="R460" i="8"/>
  <c r="R474" i="8"/>
  <c r="R33" i="8"/>
  <c r="R66" i="8"/>
  <c r="R163" i="8"/>
  <c r="R173" i="8"/>
  <c r="R191" i="8"/>
  <c r="R418" i="8"/>
  <c r="R423" i="8"/>
  <c r="R430" i="8"/>
  <c r="R471" i="8"/>
  <c r="R119" i="8"/>
  <c r="R200" i="8"/>
  <c r="R330" i="8"/>
  <c r="R354" i="8"/>
  <c r="R391" i="8"/>
  <c r="R402" i="8"/>
  <c r="R478" i="8"/>
  <c r="R480" i="8"/>
  <c r="R482" i="8"/>
  <c r="R189" i="8"/>
  <c r="R328" i="8"/>
  <c r="R457" i="8"/>
  <c r="R297" i="8"/>
  <c r="R381" i="8"/>
  <c r="R406" i="8"/>
  <c r="R421" i="8"/>
  <c r="R468" i="8"/>
  <c r="R215" i="8"/>
  <c r="R318" i="8"/>
  <c r="R433" i="8"/>
  <c r="R455" i="8"/>
  <c r="R464" i="8"/>
  <c r="R258" i="8"/>
  <c r="R286" i="8"/>
  <c r="R288" i="8"/>
  <c r="R408" i="8"/>
  <c r="R476" i="8"/>
  <c r="R369" i="8"/>
  <c r="R359" i="8"/>
  <c r="R367" i="8"/>
  <c r="R270" i="8"/>
  <c r="R461" i="8"/>
  <c r="R453" i="8"/>
  <c r="R235" i="8"/>
  <c r="R487" i="8"/>
  <c r="R90" i="8"/>
  <c r="I51" i="6"/>
  <c r="G51" i="6"/>
  <c r="X6" i="8"/>
  <c r="C51" i="6"/>
  <c r="R7" i="8"/>
  <c r="U7" i="8"/>
  <c r="Z344" i="8" l="1"/>
  <c r="X344" i="8"/>
  <c r="V344" i="8"/>
  <c r="Z380" i="8"/>
  <c r="X380" i="8"/>
  <c r="V380" i="8"/>
  <c r="Z347" i="8"/>
  <c r="X347" i="8"/>
  <c r="V347" i="8"/>
  <c r="F22" i="37"/>
  <c r="E22" i="37"/>
  <c r="E24" i="37"/>
  <c r="F20" i="37"/>
  <c r="E20" i="37"/>
  <c r="F24" i="37"/>
  <c r="E18" i="37"/>
  <c r="U128" i="8"/>
  <c r="V128" i="8" s="1"/>
  <c r="E23" i="37"/>
  <c r="U437" i="8"/>
  <c r="V437" i="8" s="1"/>
  <c r="U14" i="8"/>
  <c r="U75" i="8"/>
  <c r="U440" i="8"/>
  <c r="U354" i="8"/>
  <c r="E21" i="37"/>
  <c r="U337" i="8"/>
  <c r="E19" i="37"/>
  <c r="U225" i="8"/>
  <c r="V225" i="8" s="1"/>
  <c r="E17" i="37"/>
  <c r="Z487" i="8"/>
  <c r="X487" i="8"/>
  <c r="V487" i="8"/>
  <c r="Z476" i="8"/>
  <c r="X476" i="8"/>
  <c r="V476" i="8"/>
  <c r="X455" i="8"/>
  <c r="Z455" i="8"/>
  <c r="V455" i="8"/>
  <c r="X381" i="8"/>
  <c r="Z381" i="8"/>
  <c r="V381" i="8"/>
  <c r="X206" i="8"/>
  <c r="Z206" i="8"/>
  <c r="V206" i="8"/>
  <c r="X315" i="8"/>
  <c r="Z315" i="8"/>
  <c r="V315" i="8"/>
  <c r="X372" i="8"/>
  <c r="Z372" i="8"/>
  <c r="V372" i="8"/>
  <c r="Z137" i="8"/>
  <c r="X137" i="8"/>
  <c r="V137" i="8"/>
  <c r="X374" i="8"/>
  <c r="Z374" i="8"/>
  <c r="V374" i="8"/>
  <c r="X384" i="8"/>
  <c r="Z384" i="8"/>
  <c r="V384" i="8"/>
  <c r="Z239" i="8"/>
  <c r="X239" i="8"/>
  <c r="V239" i="8"/>
  <c r="Z389" i="8"/>
  <c r="X389" i="8"/>
  <c r="V389" i="8"/>
  <c r="Z165" i="8"/>
  <c r="X165" i="8"/>
  <c r="V165" i="8"/>
  <c r="X437" i="8"/>
  <c r="Z437" i="8"/>
  <c r="Z342" i="8"/>
  <c r="X342" i="8"/>
  <c r="V342" i="8"/>
  <c r="X125" i="8"/>
  <c r="Z125" i="8"/>
  <c r="V125" i="8"/>
  <c r="X390" i="8"/>
  <c r="Z390" i="8"/>
  <c r="V390" i="8"/>
  <c r="X246" i="8"/>
  <c r="Z246" i="8"/>
  <c r="V246" i="8"/>
  <c r="X445" i="8"/>
  <c r="Z445" i="8"/>
  <c r="V445" i="8"/>
  <c r="X188" i="8"/>
  <c r="Z188" i="8"/>
  <c r="V188" i="8"/>
  <c r="X393" i="8"/>
  <c r="Z393" i="8"/>
  <c r="V393" i="8"/>
  <c r="X44" i="8"/>
  <c r="Z44" i="8"/>
  <c r="V44" i="8"/>
  <c r="V251" i="8"/>
  <c r="X251" i="8"/>
  <c r="Z251" i="8"/>
  <c r="X466" i="8"/>
  <c r="Z466" i="8"/>
  <c r="V466" i="8"/>
  <c r="X332" i="8"/>
  <c r="Z332" i="8"/>
  <c r="V332" i="8"/>
  <c r="X198" i="8"/>
  <c r="Z198" i="8"/>
  <c r="V198" i="8"/>
  <c r="X17" i="8"/>
  <c r="Z17" i="8"/>
  <c r="V17" i="8"/>
  <c r="X79" i="8"/>
  <c r="Z79" i="8"/>
  <c r="V79" i="8"/>
  <c r="Z276" i="8"/>
  <c r="X276" i="8"/>
  <c r="V276" i="8"/>
  <c r="X120" i="8"/>
  <c r="Z120" i="8"/>
  <c r="V120" i="8"/>
  <c r="X313" i="8"/>
  <c r="Z313" i="8"/>
  <c r="V313" i="8"/>
  <c r="Z73" i="8"/>
  <c r="X73" i="8"/>
  <c r="V73" i="8"/>
  <c r="X167" i="8"/>
  <c r="Z167" i="8"/>
  <c r="V167" i="8"/>
  <c r="Z308" i="8"/>
  <c r="X308" i="8"/>
  <c r="V308" i="8"/>
  <c r="X127" i="8"/>
  <c r="Z127" i="8"/>
  <c r="V127" i="8"/>
  <c r="V303" i="8"/>
  <c r="X303" i="8"/>
  <c r="Z303" i="8"/>
  <c r="X179" i="8"/>
  <c r="Z179" i="8"/>
  <c r="V179" i="8"/>
  <c r="Z80" i="8"/>
  <c r="X80" i="8"/>
  <c r="V80" i="8"/>
  <c r="X229" i="8"/>
  <c r="Z229" i="8"/>
  <c r="V229" i="8"/>
  <c r="V187" i="8"/>
  <c r="Z187" i="8"/>
  <c r="X187" i="8"/>
  <c r="X48" i="8"/>
  <c r="Z48" i="8"/>
  <c r="V48" i="8"/>
  <c r="X38" i="8"/>
  <c r="Z38" i="8"/>
  <c r="V38" i="8"/>
  <c r="X56" i="8"/>
  <c r="V56" i="8"/>
  <c r="Z56" i="8"/>
  <c r="X147" i="8"/>
  <c r="Z147" i="8"/>
  <c r="V147" i="8"/>
  <c r="Z300" i="8"/>
  <c r="X300" i="8"/>
  <c r="V300" i="8"/>
  <c r="X174" i="8"/>
  <c r="Z174" i="8"/>
  <c r="V174" i="8"/>
  <c r="X226" i="8"/>
  <c r="Z226" i="8"/>
  <c r="V226" i="8"/>
  <c r="X76" i="8"/>
  <c r="Z76" i="8"/>
  <c r="V76" i="8"/>
  <c r="X115" i="8"/>
  <c r="Z115" i="8"/>
  <c r="V115" i="8"/>
  <c r="X277" i="8"/>
  <c r="Z277" i="8"/>
  <c r="V277" i="8"/>
  <c r="X293" i="8"/>
  <c r="Z293" i="8"/>
  <c r="V293" i="8"/>
  <c r="X433" i="8"/>
  <c r="Z433" i="8"/>
  <c r="V433" i="8"/>
  <c r="Z297" i="8"/>
  <c r="X297" i="8"/>
  <c r="V297" i="8"/>
  <c r="X135" i="8"/>
  <c r="Z135" i="8"/>
  <c r="V135" i="8"/>
  <c r="Z289" i="8"/>
  <c r="X289" i="8"/>
  <c r="V289" i="8"/>
  <c r="Z338" i="8"/>
  <c r="X338" i="8"/>
  <c r="V338" i="8"/>
  <c r="X483" i="8"/>
  <c r="Z483" i="8"/>
  <c r="V483" i="8"/>
  <c r="X370" i="8"/>
  <c r="Z370" i="8"/>
  <c r="V370" i="8"/>
  <c r="Z375" i="8"/>
  <c r="X375" i="8"/>
  <c r="V375" i="8"/>
  <c r="X225" i="8"/>
  <c r="Z225" i="8"/>
  <c r="X378" i="8"/>
  <c r="Z378" i="8"/>
  <c r="V378" i="8"/>
  <c r="Z161" i="8"/>
  <c r="X161" i="8"/>
  <c r="V161" i="8"/>
  <c r="Z427" i="8"/>
  <c r="X427" i="8"/>
  <c r="V427" i="8"/>
  <c r="Z339" i="8"/>
  <c r="X339" i="8"/>
  <c r="V339" i="8"/>
  <c r="Z108" i="8"/>
  <c r="X108" i="8"/>
  <c r="V108" i="8"/>
  <c r="X385" i="8"/>
  <c r="Z385" i="8"/>
  <c r="V385" i="8"/>
  <c r="X177" i="8"/>
  <c r="Z177" i="8"/>
  <c r="V177" i="8"/>
  <c r="X432" i="8"/>
  <c r="Z432" i="8"/>
  <c r="V432" i="8"/>
  <c r="Z168" i="8"/>
  <c r="X168" i="8"/>
  <c r="V168" i="8"/>
  <c r="X371" i="8"/>
  <c r="Z371" i="8"/>
  <c r="V371" i="8"/>
  <c r="X37" i="8"/>
  <c r="Z37" i="8"/>
  <c r="V37" i="8"/>
  <c r="Z228" i="8"/>
  <c r="X228" i="8"/>
  <c r="V228" i="8"/>
  <c r="V451" i="8"/>
  <c r="X451" i="8"/>
  <c r="Z451" i="8"/>
  <c r="X323" i="8"/>
  <c r="Z323" i="8"/>
  <c r="V323" i="8"/>
  <c r="Z175" i="8"/>
  <c r="X175" i="8"/>
  <c r="V175" i="8"/>
  <c r="X87" i="8"/>
  <c r="Z87" i="8"/>
  <c r="V87" i="8"/>
  <c r="X71" i="8"/>
  <c r="Z71" i="8"/>
  <c r="V71" i="8"/>
  <c r="X264" i="8"/>
  <c r="Z264" i="8"/>
  <c r="V264" i="8"/>
  <c r="Z117" i="8"/>
  <c r="X117" i="8"/>
  <c r="V117" i="8"/>
  <c r="X183" i="8"/>
  <c r="Z183" i="8"/>
  <c r="V183" i="8"/>
  <c r="Z367" i="8"/>
  <c r="X367" i="8"/>
  <c r="V367" i="8"/>
  <c r="X318" i="8"/>
  <c r="Z318" i="8"/>
  <c r="V318" i="8"/>
  <c r="X482" i="8"/>
  <c r="Z482" i="8"/>
  <c r="V482" i="8"/>
  <c r="Z49" i="8"/>
  <c r="X49" i="8"/>
  <c r="V49" i="8"/>
  <c r="Z278" i="8"/>
  <c r="X278" i="8"/>
  <c r="V278" i="8"/>
  <c r="X280" i="8"/>
  <c r="Z280" i="8"/>
  <c r="V280" i="8"/>
  <c r="X475" i="8"/>
  <c r="Z475" i="8"/>
  <c r="V475" i="8"/>
  <c r="X291" i="8"/>
  <c r="Z291" i="8"/>
  <c r="V291" i="8"/>
  <c r="X364" i="8"/>
  <c r="Z364" i="8"/>
  <c r="V364" i="8"/>
  <c r="Z180" i="8"/>
  <c r="X180" i="8"/>
  <c r="V180" i="8"/>
  <c r="Z333" i="8"/>
  <c r="X333" i="8"/>
  <c r="V333" i="8"/>
  <c r="X130" i="8"/>
  <c r="Z130" i="8"/>
  <c r="V130" i="8"/>
  <c r="X424" i="8"/>
  <c r="Z424" i="8"/>
  <c r="V424" i="8"/>
  <c r="X336" i="8"/>
  <c r="Z336" i="8"/>
  <c r="V336" i="8"/>
  <c r="Z101" i="8"/>
  <c r="X101" i="8"/>
  <c r="V101" i="8"/>
  <c r="X379" i="8"/>
  <c r="Z379" i="8"/>
  <c r="V379" i="8"/>
  <c r="Z116" i="8"/>
  <c r="X116" i="8"/>
  <c r="V116" i="8"/>
  <c r="X412" i="8"/>
  <c r="Z412" i="8"/>
  <c r="V412" i="8"/>
  <c r="X143" i="8"/>
  <c r="Z143" i="8"/>
  <c r="V143" i="8"/>
  <c r="X363" i="8"/>
  <c r="Z363" i="8"/>
  <c r="V363" i="8"/>
  <c r="V366" i="8"/>
  <c r="X366" i="8"/>
  <c r="Z366" i="8"/>
  <c r="Z220" i="8"/>
  <c r="X220" i="8"/>
  <c r="V220" i="8"/>
  <c r="Z448" i="8"/>
  <c r="X448" i="8"/>
  <c r="V448" i="8"/>
  <c r="V294" i="8"/>
  <c r="Z294" i="8"/>
  <c r="X294" i="8"/>
  <c r="Z158" i="8"/>
  <c r="X158" i="8"/>
  <c r="V158" i="8"/>
  <c r="Z81" i="8"/>
  <c r="X81" i="8"/>
  <c r="V81" i="8"/>
  <c r="Z62" i="8"/>
  <c r="X62" i="8"/>
  <c r="V62" i="8"/>
  <c r="X256" i="8"/>
  <c r="Z256" i="8"/>
  <c r="V256" i="8"/>
  <c r="X102" i="8"/>
  <c r="Z102" i="8"/>
  <c r="V102" i="8"/>
  <c r="X253" i="8"/>
  <c r="Z253" i="8"/>
  <c r="V253" i="8"/>
  <c r="X282" i="8"/>
  <c r="Z282" i="8"/>
  <c r="V282" i="8"/>
  <c r="X31" i="8"/>
  <c r="Z31" i="8"/>
  <c r="V31" i="8"/>
  <c r="X90" i="8"/>
  <c r="Z90" i="8"/>
  <c r="V90" i="8"/>
  <c r="Z215" i="8"/>
  <c r="X215" i="8"/>
  <c r="V215" i="8"/>
  <c r="Z480" i="8"/>
  <c r="X480" i="8"/>
  <c r="V480" i="8"/>
  <c r="Z471" i="8"/>
  <c r="X471" i="8"/>
  <c r="V471" i="8"/>
  <c r="X261" i="8"/>
  <c r="Z261" i="8"/>
  <c r="V261" i="8"/>
  <c r="Z463" i="8"/>
  <c r="X463" i="8"/>
  <c r="V463" i="8"/>
  <c r="Z356" i="8"/>
  <c r="X356" i="8"/>
  <c r="V356" i="8"/>
  <c r="X121" i="8"/>
  <c r="Z121" i="8"/>
  <c r="V121" i="8"/>
  <c r="Z263" i="8"/>
  <c r="X263" i="8"/>
  <c r="V263" i="8"/>
  <c r="Z113" i="8"/>
  <c r="X113" i="8"/>
  <c r="V113" i="8"/>
  <c r="Z422" i="8"/>
  <c r="X422" i="8"/>
  <c r="V422" i="8"/>
  <c r="Z331" i="8"/>
  <c r="X331" i="8"/>
  <c r="V331" i="8"/>
  <c r="V86" i="8"/>
  <c r="X86" i="8"/>
  <c r="Z86" i="8"/>
  <c r="X368" i="8"/>
  <c r="Z368" i="8"/>
  <c r="V368" i="8"/>
  <c r="X74" i="8"/>
  <c r="V74" i="8"/>
  <c r="Z74" i="8"/>
  <c r="X401" i="8"/>
  <c r="Z401" i="8"/>
  <c r="V401" i="8"/>
  <c r="X68" i="8"/>
  <c r="Z68" i="8"/>
  <c r="V68" i="8"/>
  <c r="X355" i="8"/>
  <c r="Z355" i="8"/>
  <c r="V355" i="8"/>
  <c r="X350" i="8"/>
  <c r="Z350" i="8"/>
  <c r="V350" i="8"/>
  <c r="Z170" i="8"/>
  <c r="X170" i="8"/>
  <c r="V170" i="8"/>
  <c r="Z428" i="8"/>
  <c r="X428" i="8"/>
  <c r="V428" i="8"/>
  <c r="X260" i="8"/>
  <c r="Z260" i="8"/>
  <c r="V260" i="8"/>
  <c r="Z146" i="8"/>
  <c r="X146" i="8"/>
  <c r="V146" i="8"/>
  <c r="Z36" i="8"/>
  <c r="X36" i="8"/>
  <c r="V36" i="8"/>
  <c r="X58" i="8"/>
  <c r="Z58" i="8"/>
  <c r="V58" i="8"/>
  <c r="X236" i="8"/>
  <c r="Z236" i="8"/>
  <c r="V236" i="8"/>
  <c r="X84" i="8"/>
  <c r="Z84" i="8"/>
  <c r="V84" i="8"/>
  <c r="X244" i="8"/>
  <c r="Z244" i="8"/>
  <c r="V244" i="8"/>
  <c r="X50" i="8"/>
  <c r="Z50" i="8"/>
  <c r="V50" i="8"/>
  <c r="Z134" i="8"/>
  <c r="X134" i="8"/>
  <c r="V134" i="8"/>
  <c r="X271" i="8"/>
  <c r="Z271" i="8"/>
  <c r="V271" i="8"/>
  <c r="X46" i="8"/>
  <c r="Z46" i="8"/>
  <c r="V46" i="8"/>
  <c r="X269" i="8"/>
  <c r="Z269" i="8"/>
  <c r="V269" i="8"/>
  <c r="X155" i="8"/>
  <c r="Z155" i="8"/>
  <c r="V155" i="8"/>
  <c r="X35" i="8"/>
  <c r="Z35" i="8"/>
  <c r="V35" i="8"/>
  <c r="X172" i="8"/>
  <c r="Z172" i="8"/>
  <c r="V172" i="8"/>
  <c r="X156" i="8"/>
  <c r="Z156" i="8"/>
  <c r="V156" i="8"/>
  <c r="X24" i="8"/>
  <c r="Z24" i="8"/>
  <c r="V24" i="8"/>
  <c r="X162" i="8"/>
  <c r="Z162" i="8"/>
  <c r="V162" i="8"/>
  <c r="Z478" i="8"/>
  <c r="X478" i="8"/>
  <c r="V478" i="8"/>
  <c r="X430" i="8"/>
  <c r="Z430" i="8"/>
  <c r="V430" i="8"/>
  <c r="X469" i="8"/>
  <c r="Z469" i="8"/>
  <c r="V469" i="8"/>
  <c r="X208" i="8"/>
  <c r="Z208" i="8"/>
  <c r="V208" i="8"/>
  <c r="X446" i="8"/>
  <c r="Z446" i="8"/>
  <c r="V446" i="8"/>
  <c r="X439" i="8"/>
  <c r="Z439" i="8"/>
  <c r="V439" i="8"/>
  <c r="Z351" i="8"/>
  <c r="X351" i="8"/>
  <c r="V351" i="8"/>
  <c r="Z83" i="8"/>
  <c r="X83" i="8"/>
  <c r="V83" i="8"/>
  <c r="X241" i="8"/>
  <c r="Z241" i="8"/>
  <c r="V241" i="8"/>
  <c r="Z27" i="8"/>
  <c r="X27" i="8"/>
  <c r="V27" i="8"/>
  <c r="Z414" i="8"/>
  <c r="X414" i="8"/>
  <c r="V414" i="8"/>
  <c r="Z310" i="8"/>
  <c r="X310" i="8"/>
  <c r="V310" i="8"/>
  <c r="X59" i="8"/>
  <c r="Z59" i="8"/>
  <c r="V59" i="8"/>
  <c r="Z357" i="8"/>
  <c r="X357" i="8"/>
  <c r="V357" i="8"/>
  <c r="Z51" i="8"/>
  <c r="X51" i="8"/>
  <c r="V51" i="8"/>
  <c r="Z398" i="8"/>
  <c r="X398" i="8"/>
  <c r="V398" i="8"/>
  <c r="X29" i="8"/>
  <c r="Z29" i="8"/>
  <c r="V29" i="8"/>
  <c r="X337" i="8"/>
  <c r="Z337" i="8"/>
  <c r="X343" i="8"/>
  <c r="Z343" i="8"/>
  <c r="V343" i="8"/>
  <c r="X151" i="8"/>
  <c r="Z151" i="8"/>
  <c r="V151" i="8"/>
  <c r="X415" i="8"/>
  <c r="Z415" i="8"/>
  <c r="V415" i="8"/>
  <c r="X249" i="8"/>
  <c r="Z249" i="8"/>
  <c r="V249" i="8"/>
  <c r="X141" i="8"/>
  <c r="Z141" i="8"/>
  <c r="V141" i="8"/>
  <c r="Z34" i="8"/>
  <c r="X34" i="8"/>
  <c r="V34" i="8"/>
  <c r="Z45" i="8"/>
  <c r="X45" i="8"/>
  <c r="V45" i="8"/>
  <c r="X224" i="8"/>
  <c r="Z224" i="8"/>
  <c r="V224" i="8"/>
  <c r="X69" i="8"/>
  <c r="Z69" i="8"/>
  <c r="V69" i="8"/>
  <c r="Z207" i="8"/>
  <c r="X207" i="8"/>
  <c r="V207" i="8"/>
  <c r="X290" i="8"/>
  <c r="Z290" i="8"/>
  <c r="V290" i="8"/>
  <c r="Z112" i="8"/>
  <c r="X112" i="8"/>
  <c r="V112" i="8"/>
  <c r="Z230" i="8"/>
  <c r="X230" i="8"/>
  <c r="V230" i="8"/>
  <c r="X43" i="8"/>
  <c r="Z43" i="8"/>
  <c r="V43" i="8"/>
  <c r="X254" i="8"/>
  <c r="Z254" i="8"/>
  <c r="V254" i="8"/>
  <c r="X153" i="8"/>
  <c r="Z153" i="8"/>
  <c r="V153" i="8"/>
  <c r="Z307" i="8"/>
  <c r="X307" i="8"/>
  <c r="V307" i="8"/>
  <c r="Z164" i="8"/>
  <c r="X164" i="8"/>
  <c r="V164" i="8"/>
  <c r="X154" i="8"/>
  <c r="Z154" i="8"/>
  <c r="V154" i="8"/>
  <c r="X107" i="8"/>
  <c r="Z107" i="8"/>
  <c r="V107" i="8"/>
  <c r="X142" i="8"/>
  <c r="Z142" i="8"/>
  <c r="V142" i="8"/>
  <c r="Z453" i="8"/>
  <c r="V453" i="8"/>
  <c r="X453" i="8"/>
  <c r="Z369" i="8"/>
  <c r="X369" i="8"/>
  <c r="V369" i="8"/>
  <c r="X468" i="8"/>
  <c r="Z468" i="8"/>
  <c r="V468" i="8"/>
  <c r="V402" i="8"/>
  <c r="X402" i="8"/>
  <c r="Z402" i="8"/>
  <c r="X423" i="8"/>
  <c r="Z423" i="8"/>
  <c r="V423" i="8"/>
  <c r="X474" i="8"/>
  <c r="Z474" i="8"/>
  <c r="V474" i="8"/>
  <c r="X467" i="8"/>
  <c r="Z467" i="8"/>
  <c r="V467" i="8"/>
  <c r="X413" i="8"/>
  <c r="Z413" i="8"/>
  <c r="V413" i="8"/>
  <c r="X429" i="8"/>
  <c r="Z429" i="8"/>
  <c r="V429" i="8"/>
  <c r="Z348" i="8"/>
  <c r="X348" i="8"/>
  <c r="V348" i="8"/>
  <c r="X78" i="8"/>
  <c r="Z78" i="8"/>
  <c r="V78" i="8"/>
  <c r="X233" i="8"/>
  <c r="Z233" i="8"/>
  <c r="V233" i="8"/>
  <c r="Z25" i="8"/>
  <c r="X25" i="8"/>
  <c r="V25" i="8"/>
  <c r="Z409" i="8"/>
  <c r="X409" i="8"/>
  <c r="V409" i="8"/>
  <c r="Z272" i="8"/>
  <c r="X272" i="8"/>
  <c r="V272" i="8"/>
  <c r="X12" i="8"/>
  <c r="Z12" i="8"/>
  <c r="V12" i="8"/>
  <c r="Z349" i="8"/>
  <c r="X349" i="8"/>
  <c r="V349" i="8"/>
  <c r="X484" i="8"/>
  <c r="Z484" i="8"/>
  <c r="V484" i="8"/>
  <c r="Z376" i="8"/>
  <c r="X376" i="8"/>
  <c r="V376" i="8"/>
  <c r="X304" i="8"/>
  <c r="Z304" i="8"/>
  <c r="V304" i="8"/>
  <c r="X340" i="8"/>
  <c r="Z340" i="8"/>
  <c r="V340" i="8"/>
  <c r="X133" i="8"/>
  <c r="Z133" i="8"/>
  <c r="V133" i="8"/>
  <c r="Z410" i="8"/>
  <c r="X410" i="8"/>
  <c r="V410" i="8"/>
  <c r="X210" i="8"/>
  <c r="Z210" i="8"/>
  <c r="V210" i="8"/>
  <c r="Z139" i="8"/>
  <c r="X139" i="8"/>
  <c r="V139" i="8"/>
  <c r="Z19" i="8"/>
  <c r="X19" i="8"/>
  <c r="V19" i="8"/>
  <c r="X9" i="8"/>
  <c r="Z9" i="8"/>
  <c r="V9" i="8"/>
  <c r="X221" i="8"/>
  <c r="Z221" i="8"/>
  <c r="V221" i="8"/>
  <c r="Z67" i="8"/>
  <c r="X67" i="8"/>
  <c r="V67" i="8"/>
  <c r="Z192" i="8"/>
  <c r="X192" i="8"/>
  <c r="V192" i="8"/>
  <c r="X273" i="8"/>
  <c r="Z273" i="8"/>
  <c r="V273" i="8"/>
  <c r="Z105" i="8"/>
  <c r="X105" i="8"/>
  <c r="V105" i="8"/>
  <c r="X227" i="8"/>
  <c r="Z227" i="8"/>
  <c r="V227" i="8"/>
  <c r="Z39" i="8"/>
  <c r="X39" i="8"/>
  <c r="V39" i="8"/>
  <c r="X248" i="8"/>
  <c r="Z248" i="8"/>
  <c r="V248" i="8"/>
  <c r="Z132" i="8"/>
  <c r="X132" i="8"/>
  <c r="V132" i="8"/>
  <c r="X285" i="8"/>
  <c r="Z285" i="8"/>
  <c r="V285" i="8"/>
  <c r="X140" i="8"/>
  <c r="Z140" i="8"/>
  <c r="V140" i="8"/>
  <c r="X138" i="8"/>
  <c r="Z138" i="8"/>
  <c r="V138" i="8"/>
  <c r="Z104" i="8"/>
  <c r="X104" i="8"/>
  <c r="V104" i="8"/>
  <c r="X274" i="8"/>
  <c r="Z274" i="8"/>
  <c r="V274" i="8"/>
  <c r="Z408" i="8"/>
  <c r="X408" i="8"/>
  <c r="V408" i="8"/>
  <c r="X391" i="8"/>
  <c r="Z391" i="8"/>
  <c r="V391" i="8"/>
  <c r="X418" i="8"/>
  <c r="Z418" i="8"/>
  <c r="V418" i="8"/>
  <c r="X460" i="8"/>
  <c r="Z460" i="8"/>
  <c r="V460" i="8"/>
  <c r="Z458" i="8"/>
  <c r="X458" i="8"/>
  <c r="V458" i="8"/>
  <c r="Z411" i="8"/>
  <c r="X411" i="8"/>
  <c r="V411" i="8"/>
  <c r="X361" i="8"/>
  <c r="Z361" i="8"/>
  <c r="V361" i="8"/>
  <c r="Z345" i="8"/>
  <c r="X345" i="8"/>
  <c r="V345" i="8"/>
  <c r="X431" i="8"/>
  <c r="Z431" i="8"/>
  <c r="V431" i="8"/>
  <c r="Z223" i="8"/>
  <c r="X223" i="8"/>
  <c r="V223" i="8"/>
  <c r="Z10" i="8"/>
  <c r="X10" i="8"/>
  <c r="V10" i="8"/>
  <c r="Z395" i="8"/>
  <c r="X395" i="8"/>
  <c r="V395" i="8"/>
  <c r="X257" i="8"/>
  <c r="Z257" i="8"/>
  <c r="V257" i="8"/>
  <c r="X314" i="8"/>
  <c r="Z314" i="8"/>
  <c r="V314" i="8"/>
  <c r="X481" i="8"/>
  <c r="Z481" i="8"/>
  <c r="V481" i="8"/>
  <c r="X352" i="8"/>
  <c r="Z352" i="8"/>
  <c r="V352" i="8"/>
  <c r="X479" i="8"/>
  <c r="Z479" i="8"/>
  <c r="V479" i="8"/>
  <c r="X238" i="8"/>
  <c r="Z238" i="8"/>
  <c r="V238" i="8"/>
  <c r="X327" i="8"/>
  <c r="Z327" i="8"/>
  <c r="V327" i="8"/>
  <c r="X103" i="8"/>
  <c r="Z103" i="8"/>
  <c r="V103" i="8"/>
  <c r="Z405" i="8"/>
  <c r="X405" i="8"/>
  <c r="V405" i="8"/>
  <c r="X186" i="8"/>
  <c r="Z186" i="8"/>
  <c r="V186" i="8"/>
  <c r="X126" i="8"/>
  <c r="Z126" i="8"/>
  <c r="V126" i="8"/>
  <c r="X144" i="8"/>
  <c r="Z144" i="8"/>
  <c r="V144" i="8"/>
  <c r="X326" i="8"/>
  <c r="Z326" i="8"/>
  <c r="V326" i="8"/>
  <c r="X204" i="8"/>
  <c r="Z204" i="8"/>
  <c r="V204" i="8"/>
  <c r="X65" i="8"/>
  <c r="Z65" i="8"/>
  <c r="V65" i="8"/>
  <c r="X190" i="8"/>
  <c r="Z190" i="8"/>
  <c r="V190" i="8"/>
  <c r="Z262" i="8"/>
  <c r="X262" i="8"/>
  <c r="V262" i="8"/>
  <c r="X85" i="8"/>
  <c r="Z85" i="8"/>
  <c r="V85" i="8"/>
  <c r="X205" i="8"/>
  <c r="Z205" i="8"/>
  <c r="V205" i="8"/>
  <c r="Z18" i="8"/>
  <c r="X18" i="8"/>
  <c r="V18" i="8"/>
  <c r="X242" i="8"/>
  <c r="Z242" i="8"/>
  <c r="V242" i="8"/>
  <c r="V118" i="8"/>
  <c r="X118" i="8"/>
  <c r="Z118" i="8"/>
  <c r="Z266" i="8"/>
  <c r="X266" i="8"/>
  <c r="V266" i="8"/>
  <c r="X114" i="8"/>
  <c r="Z114" i="8"/>
  <c r="V114" i="8"/>
  <c r="X128" i="8"/>
  <c r="Z128" i="8"/>
  <c r="Z99" i="8"/>
  <c r="X99" i="8"/>
  <c r="V99" i="8"/>
  <c r="Z52" i="8"/>
  <c r="X52" i="8"/>
  <c r="V52" i="8"/>
  <c r="Z286" i="8"/>
  <c r="X286" i="8"/>
  <c r="V286" i="8"/>
  <c r="X354" i="8"/>
  <c r="Z354" i="8"/>
  <c r="Z191" i="8"/>
  <c r="X191" i="8"/>
  <c r="V191" i="8"/>
  <c r="Z449" i="8"/>
  <c r="X449" i="8"/>
  <c r="V449" i="8"/>
  <c r="Z452" i="8"/>
  <c r="X452" i="8"/>
  <c r="V452" i="8"/>
  <c r="X394" i="8"/>
  <c r="Z394" i="8"/>
  <c r="V394" i="8"/>
  <c r="X298" i="8"/>
  <c r="Z298" i="8"/>
  <c r="V298" i="8"/>
  <c r="Z341" i="8"/>
  <c r="X341" i="8"/>
  <c r="V341" i="8"/>
  <c r="X419" i="8"/>
  <c r="Z419" i="8"/>
  <c r="V419" i="8"/>
  <c r="X213" i="8"/>
  <c r="Z213" i="8"/>
  <c r="V213" i="8"/>
  <c r="Z64" i="8"/>
  <c r="X64" i="8"/>
  <c r="V64" i="8"/>
  <c r="X387" i="8"/>
  <c r="Z387" i="8"/>
  <c r="V387" i="8"/>
  <c r="X216" i="8"/>
  <c r="Z216" i="8"/>
  <c r="V216" i="8"/>
  <c r="Z312" i="8"/>
  <c r="X312" i="8"/>
  <c r="V312" i="8"/>
  <c r="X470" i="8"/>
  <c r="Z470" i="8"/>
  <c r="V470" i="8"/>
  <c r="X346" i="8"/>
  <c r="Z346" i="8"/>
  <c r="V346" i="8"/>
  <c r="X443" i="8"/>
  <c r="Z443" i="8"/>
  <c r="V443" i="8"/>
  <c r="X218" i="8"/>
  <c r="Z218" i="8"/>
  <c r="V218" i="8"/>
  <c r="Z325" i="8"/>
  <c r="X325" i="8"/>
  <c r="V325" i="8"/>
  <c r="X61" i="8"/>
  <c r="Z61" i="8"/>
  <c r="V61" i="8"/>
  <c r="X399" i="8"/>
  <c r="Z399" i="8"/>
  <c r="V399" i="8"/>
  <c r="X21" i="8"/>
  <c r="Z21" i="8"/>
  <c r="V21" i="8"/>
  <c r="Z111" i="8"/>
  <c r="X111" i="8"/>
  <c r="V111" i="8"/>
  <c r="X131" i="8"/>
  <c r="Z131" i="8"/>
  <c r="V131" i="8"/>
  <c r="X321" i="8"/>
  <c r="Z321" i="8"/>
  <c r="V321" i="8"/>
  <c r="X181" i="8"/>
  <c r="Z181" i="8"/>
  <c r="V181" i="8"/>
  <c r="X30" i="8"/>
  <c r="Z30" i="8"/>
  <c r="V30" i="8"/>
  <c r="Z171" i="8"/>
  <c r="X171" i="8"/>
  <c r="V171" i="8"/>
  <c r="X259" i="8"/>
  <c r="Z259" i="8"/>
  <c r="V259" i="8"/>
  <c r="Z54" i="8"/>
  <c r="X54" i="8"/>
  <c r="V54" i="8"/>
  <c r="X197" i="8"/>
  <c r="Z197" i="8"/>
  <c r="V197" i="8"/>
  <c r="X16" i="8"/>
  <c r="Z16" i="8"/>
  <c r="V16" i="8"/>
  <c r="X222" i="8"/>
  <c r="Z222" i="8"/>
  <c r="V222" i="8"/>
  <c r="X110" i="8"/>
  <c r="Z110" i="8"/>
  <c r="V110" i="8"/>
  <c r="X252" i="8"/>
  <c r="Z252" i="8"/>
  <c r="V252" i="8"/>
  <c r="X98" i="8"/>
  <c r="Z98" i="8"/>
  <c r="V98" i="8"/>
  <c r="X123" i="8"/>
  <c r="Z123" i="8"/>
  <c r="V123" i="8"/>
  <c r="X89" i="8"/>
  <c r="Z89" i="8"/>
  <c r="V89" i="8"/>
  <c r="X63" i="8"/>
  <c r="Z63" i="8"/>
  <c r="V63" i="8"/>
  <c r="Z235" i="8"/>
  <c r="X235" i="8"/>
  <c r="V235" i="8"/>
  <c r="Z461" i="8"/>
  <c r="X461" i="8"/>
  <c r="V461" i="8"/>
  <c r="X258" i="8"/>
  <c r="Z258" i="8"/>
  <c r="V258" i="8"/>
  <c r="Z330" i="8"/>
  <c r="X330" i="8"/>
  <c r="V330" i="8"/>
  <c r="Z173" i="8"/>
  <c r="X173" i="8"/>
  <c r="V173" i="8"/>
  <c r="X442" i="8"/>
  <c r="Z442" i="8"/>
  <c r="V442" i="8"/>
  <c r="Z444" i="8"/>
  <c r="X444" i="8"/>
  <c r="V444" i="8"/>
  <c r="X392" i="8"/>
  <c r="Z392" i="8"/>
  <c r="V392" i="8"/>
  <c r="Z265" i="8"/>
  <c r="X265" i="8"/>
  <c r="V265" i="8"/>
  <c r="Z335" i="8"/>
  <c r="X335" i="8"/>
  <c r="V335" i="8"/>
  <c r="Z416" i="8"/>
  <c r="X416" i="8"/>
  <c r="V416" i="8"/>
  <c r="X195" i="8"/>
  <c r="Z195" i="8"/>
  <c r="V195" i="8"/>
  <c r="X40" i="8"/>
  <c r="Z40" i="8"/>
  <c r="V40" i="8"/>
  <c r="Z382" i="8"/>
  <c r="X382" i="8"/>
  <c r="V382" i="8"/>
  <c r="X209" i="8"/>
  <c r="Z209" i="8"/>
  <c r="V209" i="8"/>
  <c r="X473" i="8"/>
  <c r="Z473" i="8"/>
  <c r="V473" i="8"/>
  <c r="Z299" i="8"/>
  <c r="X299" i="8"/>
  <c r="V299" i="8"/>
  <c r="Z462" i="8"/>
  <c r="X462" i="8"/>
  <c r="V462" i="8"/>
  <c r="X334" i="8"/>
  <c r="Z334" i="8"/>
  <c r="V334" i="8"/>
  <c r="X435" i="8"/>
  <c r="Z435" i="8"/>
  <c r="V435" i="8"/>
  <c r="X196" i="8"/>
  <c r="Z196" i="8"/>
  <c r="V196" i="8"/>
  <c r="X317" i="8"/>
  <c r="Z317" i="8"/>
  <c r="V317" i="8"/>
  <c r="X396" i="8"/>
  <c r="Z396" i="8"/>
  <c r="V396" i="8"/>
  <c r="Z283" i="8"/>
  <c r="X283" i="8"/>
  <c r="V283" i="8"/>
  <c r="X95" i="8"/>
  <c r="Z95" i="8"/>
  <c r="V95" i="8"/>
  <c r="X122" i="8"/>
  <c r="Z122" i="8"/>
  <c r="V122" i="8"/>
  <c r="X295" i="8"/>
  <c r="Z295" i="8"/>
  <c r="V295" i="8"/>
  <c r="Z176" i="8"/>
  <c r="X176" i="8"/>
  <c r="V176" i="8"/>
  <c r="X28" i="8"/>
  <c r="Z28" i="8"/>
  <c r="V28" i="8"/>
  <c r="X149" i="8"/>
  <c r="Z149" i="8"/>
  <c r="V149" i="8"/>
  <c r="Z250" i="8"/>
  <c r="X250" i="8"/>
  <c r="V250" i="8"/>
  <c r="Z41" i="8"/>
  <c r="X41" i="8"/>
  <c r="V41" i="8"/>
  <c r="X184" i="8"/>
  <c r="Z184" i="8"/>
  <c r="V184" i="8"/>
  <c r="X14" i="8"/>
  <c r="Z14" i="8"/>
  <c r="X219" i="8"/>
  <c r="Z219" i="8"/>
  <c r="V219" i="8"/>
  <c r="X97" i="8"/>
  <c r="Z97" i="8"/>
  <c r="V97" i="8"/>
  <c r="Z240" i="8"/>
  <c r="X240" i="8"/>
  <c r="V240" i="8"/>
  <c r="X88" i="8"/>
  <c r="Z88" i="8"/>
  <c r="V88" i="8"/>
  <c r="Z106" i="8"/>
  <c r="X106" i="8"/>
  <c r="V106" i="8"/>
  <c r="X32" i="8"/>
  <c r="Z32" i="8"/>
  <c r="V32" i="8"/>
  <c r="Z57" i="8"/>
  <c r="X57" i="8"/>
  <c r="V57" i="8"/>
  <c r="X270" i="8"/>
  <c r="Z270" i="8"/>
  <c r="V270" i="8"/>
  <c r="X288" i="8"/>
  <c r="Z288" i="8"/>
  <c r="V288" i="8"/>
  <c r="Z457" i="8"/>
  <c r="X457" i="8"/>
  <c r="V457" i="8"/>
  <c r="V200" i="8"/>
  <c r="X200" i="8"/>
  <c r="Z200" i="8"/>
  <c r="X163" i="8"/>
  <c r="Z163" i="8"/>
  <c r="V163" i="8"/>
  <c r="X362" i="8"/>
  <c r="Z362" i="8"/>
  <c r="V362" i="8"/>
  <c r="X438" i="8"/>
  <c r="Z438" i="8"/>
  <c r="V438" i="8"/>
  <c r="X353" i="8"/>
  <c r="Z353" i="8"/>
  <c r="V353" i="8"/>
  <c r="Z486" i="8"/>
  <c r="X486" i="8"/>
  <c r="V486" i="8"/>
  <c r="Z23" i="8"/>
  <c r="X23" i="8"/>
  <c r="V23" i="8"/>
  <c r="Z309" i="8"/>
  <c r="X309" i="8"/>
  <c r="V309" i="8"/>
  <c r="X403" i="8"/>
  <c r="Z403" i="8"/>
  <c r="V403" i="8"/>
  <c r="X193" i="8"/>
  <c r="Z193" i="8"/>
  <c r="V193" i="8"/>
  <c r="X456" i="8"/>
  <c r="Z456" i="8"/>
  <c r="V456" i="8"/>
  <c r="Z373" i="8"/>
  <c r="X373" i="8"/>
  <c r="V373" i="8"/>
  <c r="X201" i="8"/>
  <c r="Z201" i="8"/>
  <c r="V201" i="8"/>
  <c r="V465" i="8"/>
  <c r="X465" i="8"/>
  <c r="Z465" i="8"/>
  <c r="Z281" i="8"/>
  <c r="X281" i="8"/>
  <c r="V281" i="8"/>
  <c r="X459" i="8"/>
  <c r="Z459" i="8"/>
  <c r="V459" i="8"/>
  <c r="Z329" i="8"/>
  <c r="X329" i="8"/>
  <c r="V329" i="8"/>
  <c r="X425" i="8"/>
  <c r="Z425" i="8"/>
  <c r="V425" i="8"/>
  <c r="X194" i="8"/>
  <c r="Z194" i="8"/>
  <c r="V194" i="8"/>
  <c r="X302" i="8"/>
  <c r="Z302" i="8"/>
  <c r="V302" i="8"/>
  <c r="X383" i="8"/>
  <c r="Z383" i="8"/>
  <c r="V383" i="8"/>
  <c r="X243" i="8"/>
  <c r="Z243" i="8"/>
  <c r="V243" i="8"/>
  <c r="Z55" i="8"/>
  <c r="X55" i="8"/>
  <c r="V55" i="8"/>
  <c r="X109" i="8"/>
  <c r="Z109" i="8"/>
  <c r="V109" i="8"/>
  <c r="Z287" i="8"/>
  <c r="X287" i="8"/>
  <c r="V287" i="8"/>
  <c r="Z159" i="8"/>
  <c r="X159" i="8"/>
  <c r="V159" i="8"/>
  <c r="X26" i="8"/>
  <c r="Z26" i="8"/>
  <c r="V26" i="8"/>
  <c r="X136" i="8"/>
  <c r="Z136" i="8"/>
  <c r="V136" i="8"/>
  <c r="X214" i="8"/>
  <c r="Z214" i="8"/>
  <c r="V214" i="8"/>
  <c r="Z22" i="8"/>
  <c r="X22" i="8"/>
  <c r="V22" i="8"/>
  <c r="Z160" i="8"/>
  <c r="X160" i="8"/>
  <c r="V160" i="8"/>
  <c r="X322" i="8"/>
  <c r="Z322" i="8"/>
  <c r="V322" i="8"/>
  <c r="X217" i="8"/>
  <c r="Z217" i="8"/>
  <c r="V217" i="8"/>
  <c r="X94" i="8"/>
  <c r="Z94" i="8"/>
  <c r="V94" i="8"/>
  <c r="X237" i="8"/>
  <c r="Z237" i="8"/>
  <c r="V237" i="8"/>
  <c r="X77" i="8"/>
  <c r="Z77" i="8"/>
  <c r="V77" i="8"/>
  <c r="X93" i="8"/>
  <c r="Z93" i="8"/>
  <c r="V93" i="8"/>
  <c r="Z20" i="8"/>
  <c r="X20" i="8"/>
  <c r="V20" i="8"/>
  <c r="X212" i="8"/>
  <c r="Z212" i="8"/>
  <c r="V212" i="8"/>
  <c r="Z464" i="8"/>
  <c r="X464" i="8"/>
  <c r="V464" i="8"/>
  <c r="X421" i="8"/>
  <c r="Z421" i="8"/>
  <c r="V421" i="8"/>
  <c r="Z328" i="8"/>
  <c r="X328" i="8"/>
  <c r="V328" i="8"/>
  <c r="Z119" i="8"/>
  <c r="X119" i="8"/>
  <c r="V119" i="8"/>
  <c r="Z66" i="8"/>
  <c r="X66" i="8"/>
  <c r="V66" i="8"/>
  <c r="Z320" i="8"/>
  <c r="X320" i="8"/>
  <c r="V320" i="8"/>
  <c r="X434" i="8"/>
  <c r="Z434" i="8"/>
  <c r="V434" i="8"/>
  <c r="X268" i="8"/>
  <c r="Z268" i="8"/>
  <c r="V268" i="8"/>
  <c r="Z472" i="8"/>
  <c r="X472" i="8"/>
  <c r="V472" i="8"/>
  <c r="X436" i="8"/>
  <c r="Z436" i="8"/>
  <c r="V436" i="8"/>
  <c r="X305" i="8"/>
  <c r="Z305" i="8"/>
  <c r="V305" i="8"/>
  <c r="Z400" i="8"/>
  <c r="X400" i="8"/>
  <c r="V400" i="8"/>
  <c r="Z182" i="8"/>
  <c r="X182" i="8"/>
  <c r="V182" i="8"/>
  <c r="Z447" i="8"/>
  <c r="X447" i="8"/>
  <c r="V447" i="8"/>
  <c r="Z365" i="8"/>
  <c r="X365" i="8"/>
  <c r="V365" i="8"/>
  <c r="Z185" i="8"/>
  <c r="V185" i="8"/>
  <c r="X185" i="8"/>
  <c r="Z417" i="8"/>
  <c r="X417" i="8"/>
  <c r="V417" i="8"/>
  <c r="X267" i="8"/>
  <c r="Z267" i="8"/>
  <c r="V267" i="8"/>
  <c r="X454" i="8"/>
  <c r="Z454" i="8"/>
  <c r="V454" i="8"/>
  <c r="X306" i="8"/>
  <c r="Z306" i="8"/>
  <c r="V306" i="8"/>
  <c r="X420" i="8"/>
  <c r="Z420" i="8"/>
  <c r="V420" i="8"/>
  <c r="V166" i="8"/>
  <c r="X166" i="8"/>
  <c r="Z166" i="8"/>
  <c r="X296" i="8"/>
  <c r="Z296" i="8"/>
  <c r="V296" i="8"/>
  <c r="X485" i="8"/>
  <c r="Z485" i="8"/>
  <c r="V485" i="8"/>
  <c r="X377" i="8"/>
  <c r="Z377" i="8"/>
  <c r="V377" i="8"/>
  <c r="Z231" i="8"/>
  <c r="X231" i="8"/>
  <c r="V231" i="8"/>
  <c r="X47" i="8"/>
  <c r="Z47" i="8"/>
  <c r="V47" i="8"/>
  <c r="X100" i="8"/>
  <c r="Z100" i="8"/>
  <c r="V100" i="8"/>
  <c r="X284" i="8"/>
  <c r="Z284" i="8"/>
  <c r="V284" i="8"/>
  <c r="Z152" i="8"/>
  <c r="X152" i="8"/>
  <c r="V152" i="8"/>
  <c r="X13" i="8"/>
  <c r="Z13" i="8"/>
  <c r="V13" i="8"/>
  <c r="X129" i="8"/>
  <c r="Z129" i="8"/>
  <c r="V129" i="8"/>
  <c r="X199" i="8"/>
  <c r="Z199" i="8"/>
  <c r="V199" i="8"/>
  <c r="X324" i="8"/>
  <c r="Z324" i="8"/>
  <c r="V324" i="8"/>
  <c r="X150" i="8"/>
  <c r="Z150" i="8"/>
  <c r="V150" i="8"/>
  <c r="V319" i="8"/>
  <c r="X319" i="8"/>
  <c r="Z319" i="8"/>
  <c r="X211" i="8"/>
  <c r="Z211" i="8"/>
  <c r="V211" i="8"/>
  <c r="X92" i="8"/>
  <c r="Z92" i="8"/>
  <c r="V92" i="8"/>
  <c r="X234" i="8"/>
  <c r="Z234" i="8"/>
  <c r="V234" i="8"/>
  <c r="X75" i="8"/>
  <c r="Z75" i="8"/>
  <c r="X70" i="8"/>
  <c r="Z70" i="8"/>
  <c r="V70" i="8"/>
  <c r="Z15" i="8"/>
  <c r="X15" i="8"/>
  <c r="V15" i="8"/>
  <c r="X157" i="8"/>
  <c r="Z157" i="8"/>
  <c r="V157" i="8"/>
  <c r="Z359" i="8"/>
  <c r="X359" i="8"/>
  <c r="V359" i="8"/>
  <c r="X406" i="8"/>
  <c r="Z406" i="8"/>
  <c r="V406" i="8"/>
  <c r="X189" i="8"/>
  <c r="Z189" i="8"/>
  <c r="V189" i="8"/>
  <c r="X33" i="8"/>
  <c r="Z33" i="8"/>
  <c r="V33" i="8"/>
  <c r="Z301" i="8"/>
  <c r="X301" i="8"/>
  <c r="V301" i="8"/>
  <c r="X388" i="8"/>
  <c r="Z388" i="8"/>
  <c r="V388" i="8"/>
  <c r="X386" i="8"/>
  <c r="Z386" i="8"/>
  <c r="V386" i="8"/>
  <c r="X247" i="8"/>
  <c r="Z247" i="8"/>
  <c r="V247" i="8"/>
  <c r="X441" i="8"/>
  <c r="Z441" i="8"/>
  <c r="V441" i="8"/>
  <c r="X426" i="8"/>
  <c r="Z426" i="8"/>
  <c r="V426" i="8"/>
  <c r="X245" i="8"/>
  <c r="Z245" i="8"/>
  <c r="V245" i="8"/>
  <c r="X397" i="8"/>
  <c r="Z397" i="8"/>
  <c r="V397" i="8"/>
  <c r="X178" i="8"/>
  <c r="Z178" i="8"/>
  <c r="V178" i="8"/>
  <c r="X440" i="8"/>
  <c r="Z440" i="8"/>
  <c r="Z360" i="8"/>
  <c r="X360" i="8"/>
  <c r="V360" i="8"/>
  <c r="Z148" i="8"/>
  <c r="X148" i="8"/>
  <c r="V148" i="8"/>
  <c r="Z404" i="8"/>
  <c r="X404" i="8"/>
  <c r="V404" i="8"/>
  <c r="Z255" i="8"/>
  <c r="X255" i="8"/>
  <c r="V255" i="8"/>
  <c r="X450" i="8"/>
  <c r="Z450" i="8"/>
  <c r="V450" i="8"/>
  <c r="Z275" i="8"/>
  <c r="X275" i="8"/>
  <c r="V275" i="8"/>
  <c r="X407" i="8"/>
  <c r="Z407" i="8"/>
  <c r="V407" i="8"/>
  <c r="X53" i="8"/>
  <c r="Z53" i="8"/>
  <c r="V53" i="8"/>
  <c r="Z292" i="8"/>
  <c r="X292" i="8"/>
  <c r="V292" i="8"/>
  <c r="X477" i="8"/>
  <c r="Z477" i="8"/>
  <c r="V477" i="8"/>
  <c r="X358" i="8"/>
  <c r="Z358" i="8"/>
  <c r="V358" i="8"/>
  <c r="X203" i="8"/>
  <c r="Z203" i="8"/>
  <c r="V203" i="8"/>
  <c r="X42" i="8"/>
  <c r="Z42" i="8"/>
  <c r="V42" i="8"/>
  <c r="X91" i="8"/>
  <c r="Z91" i="8"/>
  <c r="V91" i="8"/>
  <c r="Z279" i="8"/>
  <c r="X279" i="8"/>
  <c r="V279" i="8"/>
  <c r="X124" i="8"/>
  <c r="Z124" i="8"/>
  <c r="V124" i="8"/>
  <c r="Z11" i="8"/>
  <c r="X11" i="8"/>
  <c r="V11" i="8"/>
  <c r="X96" i="8"/>
  <c r="Z96" i="8"/>
  <c r="V96" i="8"/>
  <c r="X169" i="8"/>
  <c r="Z169" i="8"/>
  <c r="V169" i="8"/>
  <c r="V316" i="8"/>
  <c r="X316" i="8"/>
  <c r="Z316" i="8"/>
  <c r="X145" i="8"/>
  <c r="Z145" i="8"/>
  <c r="V145" i="8"/>
  <c r="X311" i="8"/>
  <c r="Z311" i="8"/>
  <c r="V311" i="8"/>
  <c r="X202" i="8"/>
  <c r="Z202" i="8"/>
  <c r="V202" i="8"/>
  <c r="X82" i="8"/>
  <c r="Z82" i="8"/>
  <c r="V82" i="8"/>
  <c r="X232" i="8"/>
  <c r="Z232" i="8"/>
  <c r="V232" i="8"/>
  <c r="Z72" i="8"/>
  <c r="X72" i="8"/>
  <c r="V72" i="8"/>
  <c r="X60" i="8"/>
  <c r="Z60" i="8"/>
  <c r="V60" i="8"/>
  <c r="Z8" i="8"/>
  <c r="X8" i="8"/>
  <c r="V8" i="8"/>
  <c r="Z7" i="8"/>
  <c r="X7" i="8"/>
  <c r="V7" i="8"/>
  <c r="F21" i="37" l="1"/>
  <c r="V354" i="8"/>
  <c r="V75" i="8"/>
  <c r="V440" i="8"/>
  <c r="G23" i="37" s="1"/>
  <c r="V337" i="8"/>
  <c r="V14" i="8"/>
  <c r="F17" i="37"/>
  <c r="F19" i="37"/>
  <c r="F23" i="37"/>
  <c r="F18" i="37"/>
  <c r="G22" i="37"/>
  <c r="G18" i="37"/>
  <c r="G24" i="37"/>
  <c r="G20" i="37"/>
  <c r="G19" i="37"/>
  <c r="E26" i="37"/>
  <c r="Z5" i="8"/>
  <c r="G17" i="37" l="1"/>
  <c r="G21" i="37"/>
  <c r="F26" i="37"/>
  <c r="G26" i="37" l="1"/>
</calcChain>
</file>

<file path=xl/sharedStrings.xml><?xml version="1.0" encoding="utf-8"?>
<sst xmlns="http://schemas.openxmlformats.org/spreadsheetml/2006/main" count="4324" uniqueCount="553">
  <si>
    <t>Ausschreibung der Gebäudereinigung</t>
  </si>
  <si>
    <t>Tariflohn</t>
  </si>
  <si>
    <t>Lohngebundene Kosten</t>
  </si>
  <si>
    <t>Soziallöhne</t>
  </si>
  <si>
    <t xml:space="preserve">     Gesetzliche Feiertage</t>
  </si>
  <si>
    <t xml:space="preserve">     Lohnfortzahlung im Krankheitsfall</t>
  </si>
  <si>
    <t xml:space="preserve">     Krankenversicherung</t>
  </si>
  <si>
    <t xml:space="preserve">     Rentenversicherung</t>
  </si>
  <si>
    <t xml:space="preserve">     Arbeitslosenversicherung</t>
  </si>
  <si>
    <t xml:space="preserve">     Pflegeversicherung</t>
  </si>
  <si>
    <t>Schwerbehindertenabgabe</t>
  </si>
  <si>
    <t>Haftpflichtversicherung</t>
  </si>
  <si>
    <t>Zwischensumme
Lohngebundene Kosten</t>
  </si>
  <si>
    <t>Sonstige auftragsbezogene Kosten</t>
  </si>
  <si>
    <t>Reinigungsmittel</t>
  </si>
  <si>
    <t>Maschinen und Geräte</t>
  </si>
  <si>
    <t>Objektleiter-, Vorarbeiterkosten</t>
  </si>
  <si>
    <t>Transport</t>
  </si>
  <si>
    <t>Zwischensumme
Sonstige auftragsbezogene Kosten</t>
  </si>
  <si>
    <t>Unternehmensbezogene Kosten</t>
  </si>
  <si>
    <t>Verwaltung</t>
  </si>
  <si>
    <t>Verbandsbeiträge u. ä.</t>
  </si>
  <si>
    <t>Gewerbesteuer</t>
  </si>
  <si>
    <t>Zwischensumme
Unternehmensbezogene Kosten</t>
  </si>
  <si>
    <t>Selbstkosten</t>
  </si>
  <si>
    <t>Stundenverrechnungssatz</t>
  </si>
  <si>
    <t>Zuschlagsgrund</t>
  </si>
  <si>
    <t>Zuschlag</t>
  </si>
  <si>
    <t>Sonder-SVS</t>
  </si>
  <si>
    <t>lfd. Nr.</t>
  </si>
  <si>
    <t>Reinigungs-
zeit
(h/Jahr)</t>
  </si>
  <si>
    <t>A</t>
  </si>
  <si>
    <t>B</t>
  </si>
  <si>
    <t>A1</t>
  </si>
  <si>
    <t>C5</t>
  </si>
  <si>
    <t>C</t>
  </si>
  <si>
    <t>N</t>
  </si>
  <si>
    <t>T</t>
  </si>
  <si>
    <t>A5</t>
  </si>
  <si>
    <t>F5</t>
  </si>
  <si>
    <t>D</t>
  </si>
  <si>
    <t>W5</t>
  </si>
  <si>
    <t>W</t>
  </si>
  <si>
    <t>Bemerkung</t>
  </si>
  <si>
    <t>LV-Code</t>
  </si>
  <si>
    <t>Büro</t>
  </si>
  <si>
    <t>keine Reinigung</t>
  </si>
  <si>
    <t>Beschreibung</t>
  </si>
  <si>
    <t>Reinigungs-
intervall</t>
  </si>
  <si>
    <t>Telefon:</t>
  </si>
  <si>
    <t>Telefax:</t>
  </si>
  <si>
    <t>Straße:</t>
  </si>
  <si>
    <t>A3</t>
  </si>
  <si>
    <t>A2</t>
  </si>
  <si>
    <t>B5</t>
  </si>
  <si>
    <t>B3</t>
  </si>
  <si>
    <t>B2</t>
  </si>
  <si>
    <t>B1</t>
  </si>
  <si>
    <t>B2m</t>
  </si>
  <si>
    <t>C1</t>
  </si>
  <si>
    <t>D2</t>
  </si>
  <si>
    <t>D1</t>
  </si>
  <si>
    <t>E5</t>
  </si>
  <si>
    <t>E3</t>
  </si>
  <si>
    <t>E</t>
  </si>
  <si>
    <t>E2</t>
  </si>
  <si>
    <t>E1m</t>
  </si>
  <si>
    <t>F3</t>
  </si>
  <si>
    <t>F</t>
  </si>
  <si>
    <t>F2</t>
  </si>
  <si>
    <t>F1</t>
  </si>
  <si>
    <t>F1m</t>
  </si>
  <si>
    <t>G</t>
  </si>
  <si>
    <t>H5</t>
  </si>
  <si>
    <t>H</t>
  </si>
  <si>
    <t>H2</t>
  </si>
  <si>
    <t>H1</t>
  </si>
  <si>
    <t>H2m</t>
  </si>
  <si>
    <t>H1m</t>
  </si>
  <si>
    <t>K5</t>
  </si>
  <si>
    <t>K3</t>
  </si>
  <si>
    <t>K</t>
  </si>
  <si>
    <t>K2</t>
  </si>
  <si>
    <t>K1</t>
  </si>
  <si>
    <t>K1m</t>
  </si>
  <si>
    <t>T5</t>
  </si>
  <si>
    <t>T3</t>
  </si>
  <si>
    <t>T2</t>
  </si>
  <si>
    <t>T1</t>
  </si>
  <si>
    <t>T2m</t>
  </si>
  <si>
    <t>T1m</t>
  </si>
  <si>
    <t>T2j</t>
  </si>
  <si>
    <t>T1j</t>
  </si>
  <si>
    <t xml:space="preserve">     Urlaubsentgelt (bezahlter Urlaub)</t>
  </si>
  <si>
    <t>Gesetzliche Unfallversicherung (BG)</t>
  </si>
  <si>
    <t>U5</t>
  </si>
  <si>
    <t>U</t>
  </si>
  <si>
    <t>U2</t>
  </si>
  <si>
    <t>U1</t>
  </si>
  <si>
    <t>Raumgruppe</t>
  </si>
  <si>
    <t xml:space="preserve">     Tarifliche Arbeitsfreistellung</t>
  </si>
  <si>
    <t xml:space="preserve">     Tarifliches Urlaubsgeld</t>
  </si>
  <si>
    <t xml:space="preserve">     U2-Mutterschaftsaufwendung</t>
  </si>
  <si>
    <t xml:space="preserve">     Pauschale Lohnsteuer</t>
  </si>
  <si>
    <t>Insolvenzabgabe</t>
  </si>
  <si>
    <t>Grundreinigung</t>
  </si>
  <si>
    <t xml:space="preserve">Raum-Bezeichnung </t>
  </si>
  <si>
    <t>SVS zur freien Kalkulation (optional)</t>
  </si>
  <si>
    <t>Leistung</t>
  </si>
  <si>
    <t>Unterhaltsreinigung an Werktagen</t>
  </si>
  <si>
    <t>Unterhaltsreinigung an Sonn- und Feiertagen</t>
  </si>
  <si>
    <t>Glas- und Rahmenreinigung</t>
  </si>
  <si>
    <t>Postleitzahl:</t>
  </si>
  <si>
    <t>Ort:</t>
  </si>
  <si>
    <t>Firma / Bietername:</t>
  </si>
  <si>
    <t>Treppen, Treppenhäuser, Podeste, Aufzüge</t>
  </si>
  <si>
    <t>1 x Jahr</t>
  </si>
  <si>
    <t>1 x Monat</t>
  </si>
  <si>
    <t>1 x Woche</t>
  </si>
  <si>
    <t>2 x Jahr</t>
  </si>
  <si>
    <t>2 x Monat</t>
  </si>
  <si>
    <t>2 x Woche</t>
  </si>
  <si>
    <t>3 x Woche</t>
  </si>
  <si>
    <t>5 x Woche</t>
  </si>
  <si>
    <t>2m</t>
  </si>
  <si>
    <t>1m</t>
  </si>
  <si>
    <t>2j</t>
  </si>
  <si>
    <t>1j</t>
  </si>
  <si>
    <t>Keine Reinigung</t>
  </si>
  <si>
    <t>Objekt</t>
  </si>
  <si>
    <t>I</t>
  </si>
  <si>
    <t>J</t>
  </si>
  <si>
    <t>X</t>
  </si>
  <si>
    <t>M</t>
  </si>
  <si>
    <t>M5</t>
  </si>
  <si>
    <t>SVS Grundreinigung</t>
  </si>
  <si>
    <t>Bauschlussreinigung</t>
  </si>
  <si>
    <t>Grundreinigung Hart- und elastische Bodenbeläge mit Beschichtung (zweifach)</t>
  </si>
  <si>
    <t>Grundreinigung Hart- und elastische Bodenbeläge mit Beschichtung (dreifach)</t>
  </si>
  <si>
    <t>Teppichgrundreinigung im Kombiverfahren 
(Shampoonierung und Sprühextraktion)</t>
  </si>
  <si>
    <t>Cleanern bzw. trockene Pflegefilmsanierung</t>
  </si>
  <si>
    <t>Etage</t>
  </si>
  <si>
    <t>Los</t>
  </si>
  <si>
    <t>Trakt</t>
  </si>
  <si>
    <t>Bodenbelag</t>
  </si>
  <si>
    <t>Raumnummer</t>
  </si>
  <si>
    <t>Hinweis</t>
  </si>
  <si>
    <t>Wir geben hierbei Angebote für folgende Lose ab:</t>
  </si>
  <si>
    <t>Los 1</t>
  </si>
  <si>
    <t>Los 2</t>
  </si>
  <si>
    <t>Los 3</t>
  </si>
  <si>
    <t>ja</t>
  </si>
  <si>
    <t>nein</t>
  </si>
  <si>
    <t>Sport- und Mehrzweckhallen</t>
  </si>
  <si>
    <t>Los 4</t>
  </si>
  <si>
    <t>E-Mail</t>
  </si>
  <si>
    <t>Stammdaten</t>
  </si>
  <si>
    <t>Eigenerklärung zur Eignung</t>
  </si>
  <si>
    <t>Hiermit erkläre ich / erklären wir, dass:</t>
  </si>
  <si>
    <t>die Befähigung / Erlaubnis zur Berufsausübung besteht:</t>
  </si>
  <si>
    <t>Seit:</t>
  </si>
  <si>
    <t>Eigenerklärung zu Unternehmenskennzahlen:</t>
  </si>
  <si>
    <t>Derzeit verfügt unsere Firma über folgende Unternehmenskennzahlen:</t>
  </si>
  <si>
    <t>alle Versicherungen gemäß Anlage BVB bestehen:</t>
  </si>
  <si>
    <t>Bis:</t>
  </si>
  <si>
    <t>Aktuelle Anzahl Meister / Facharbeiter:</t>
  </si>
  <si>
    <t>Aktuelle Anzahl Auszubildende:</t>
  </si>
  <si>
    <t>Aktuelle Anzahl Gesamtmitarbeiter:</t>
  </si>
  <si>
    <t>Kunde:</t>
  </si>
  <si>
    <t>Folgende Teilleistungen werden durch Unterauftragnehmer erbracht:</t>
  </si>
  <si>
    <t>Unterauftragnehmer</t>
  </si>
  <si>
    <t>Kalkulation Stundenverrechnungssatz (Anlage SVS)</t>
  </si>
  <si>
    <t>Keine Angaben bedeuten, dass keine Unterauftragnehmer eingesetzt werden.</t>
  </si>
  <si>
    <t>Hinweis: Alle orangenen Zellen sind zwingend auszufüllen.</t>
  </si>
  <si>
    <t>Wagnis- und Gewinn auf Selbstkosten</t>
  </si>
  <si>
    <r>
      <rPr>
        <i/>
        <sz val="10"/>
        <color theme="1"/>
        <rFont val="PT Sans"/>
        <family val="2"/>
      </rPr>
      <t xml:space="preserve">Hinweis: Die Zuschläge auf die Soziallöhne werde bei der Kranken-, Renten-, Arbeitslosen- und Pflegeversicherung automatisch </t>
    </r>
    <r>
      <rPr>
        <i/>
        <sz val="10"/>
        <rFont val="PT Sans"/>
        <family val="2"/>
      </rPr>
      <t>per Formel berücksichtigt und berechnet!</t>
    </r>
  </si>
  <si>
    <t>SVS Glas- und Rahmenreinigung</t>
  </si>
  <si>
    <t>Sozial-versicherungspflichtig Beschäftigte</t>
  </si>
  <si>
    <t>Kalkulation Leistungswerte (Anlage RAG)</t>
  </si>
  <si>
    <t>Einzelraumkalkulation (Anlage ERK)</t>
  </si>
  <si>
    <t>Grund-reinigung</t>
  </si>
  <si>
    <t>Selbstreinigung</t>
  </si>
  <si>
    <t>Selbstreinigung nach § 125 GWB vollzogen.</t>
  </si>
  <si>
    <t>Abschluss erfolgt unmittelbar nach Zuschlag.</t>
  </si>
  <si>
    <t>Tatbestand nach GWB</t>
  </si>
  <si>
    <t>Nachweis der Selbstreinigung nach § 125 GWB.</t>
  </si>
  <si>
    <t>Hier sind nur Angaben zu machen, wenn Ausschlussgründe nach § 123 / § 124 GWB vorlagen.</t>
  </si>
  <si>
    <t>Gegebenenfalls separate Anlagen benutzen.</t>
  </si>
  <si>
    <t>Ansprechpartner / Unterzeichner:</t>
  </si>
  <si>
    <t>SVS (EUR)</t>
  </si>
  <si>
    <t>Leistungswert
(qm/h)</t>
  </si>
  <si>
    <t>Minimalwert (qm/h)</t>
  </si>
  <si>
    <t>Maximalwert (qm/h)</t>
  </si>
  <si>
    <t>Reinigungs-
fläche
(qm/Jahr)</t>
  </si>
  <si>
    <t>Netto-
Kosten
(EUR/Jahr)</t>
  </si>
  <si>
    <t>Jahresreinigungsfläche in Quadratmeter pro Jahr:</t>
  </si>
  <si>
    <t>Leistungs-wert (qm/h)</t>
  </si>
  <si>
    <t>Reinigungen pro Jahr</t>
  </si>
  <si>
    <t>Grundfläche (qm)</t>
  </si>
  <si>
    <t>Grund-fläche (qm)</t>
  </si>
  <si>
    <t>Hinweis: Die in der Anlage RAG eingetragenen Leistungswerte und der SVS Sozialversicherungspflichtig Beschäftigten werden automatisch übernommen.  Um raumspezifische Besonderheiten zu berücksichtigen, können Sie alle Werte manuell überschreiben. Alle orangenen Zellen sind zwingend auszufüllen.</t>
  </si>
  <si>
    <t>Hinweis: Kalkulieren Sie die Grundreinigung über einen Quadratmeterpreis. In der Fläche sind nur die Räume zusammengefasst, die tatsächlich grundgereinigt werden sollen. Diese sind in der Einzelraumkalkulation markiert. Alle orangenen Zellen sind zwingend auszufüllen.</t>
  </si>
  <si>
    <t>Fläche (qm)</t>
  </si>
  <si>
    <t>Häufigkeit pro Jahr</t>
  </si>
  <si>
    <t>Summe</t>
  </si>
  <si>
    <t>Hinweis: Kalkulieren Sie die Glasreinigung über einen Quadratmeterpreis. Steighilfen werden gesondert abgerechnet. Die Flächen sind einseitig aufgemessen (lichtes Maß) und werden doppelseitig gereinigt. Alle orangenen Zellen sind zwingend auszufüllen.</t>
  </si>
  <si>
    <t>Hinweis: Die hier eingetragenen Leistungswerte werden automatisch in die Einzelraumkalkulation übernommen. Um Besonderheiten einzelner Räume bei Bodenbelägen, Raumgröße, Lage der Räume o. ä. zu berücksichtigen, können Sie alle Werte in der Einzelraumkalkulation manuell überschreiben. Verbindlich sind nur die Angaben in der Einzelraumkalkulation! Sie sollten auf jeden Fall die Einzelraumkalkulation komplett überprüfen. Alle orangenen Zellen sind zwingend auszufüllen.</t>
  </si>
  <si>
    <t>Grundreinigung (Anlage GRG)</t>
  </si>
  <si>
    <t>Glas- und Rahmenreinigung (Anlage GLS)</t>
  </si>
  <si>
    <t>Regiearbeiten (Anlage REG)</t>
  </si>
  <si>
    <t>Glas- und Rahmenreinigung (zweiseitig)</t>
  </si>
  <si>
    <t>Glasreinigung (zweiseitig)</t>
  </si>
  <si>
    <t>Teppichreinigung Shampoonierung</t>
  </si>
  <si>
    <t>Teppichreinigung Sprühextraktion</t>
  </si>
  <si>
    <t>bis 50qm Fläche</t>
  </si>
  <si>
    <t>ab 50qm Fläche</t>
  </si>
  <si>
    <t>Einzel-preis
(EUR/qm)</t>
  </si>
  <si>
    <t>Einzelpreis
(EUR/qm)</t>
  </si>
  <si>
    <t>Einzelpreis
(EUR/h)</t>
  </si>
  <si>
    <t>Stundensatz</t>
  </si>
  <si>
    <t>Hinweis: Kalkulieren Sie die einzelnen Leistungen bitte pro Quadratmeter bzw. mittels eines Stundenpreises. Alle orangenen Zellen sind zwingend auszufüllen.</t>
  </si>
  <si>
    <t>Sortierung</t>
  </si>
  <si>
    <t>Parketteinpflege</t>
  </si>
  <si>
    <t>Maschinelles Nassscheuern (Fliesenboden)</t>
  </si>
  <si>
    <t>Maschinelles Nassscheuern (Fliesenwände)</t>
  </si>
  <si>
    <t>Check SVS</t>
  </si>
  <si>
    <t xml:space="preserve">     Zusatzbeitrag Krankenversicherung</t>
  </si>
  <si>
    <t>Unterauftragnehmer:</t>
  </si>
  <si>
    <t>Anschrift:</t>
  </si>
  <si>
    <t>Leistung / Umfang:</t>
  </si>
  <si>
    <t>nein, es liegen Ausschlussgründe vor</t>
  </si>
  <si>
    <t>Angebotssumme</t>
  </si>
  <si>
    <t>Glas- und Rahmenreinigung Angebotssumme</t>
  </si>
  <si>
    <t>Reinigung von Wandflächen</t>
  </si>
  <si>
    <t>Referenzerklärung Unterhaltsreinigung (Intervallreinigung)</t>
  </si>
  <si>
    <t>Auftragsvolumen in EUR (netto) pro Jahr:</t>
  </si>
  <si>
    <t>Drei bestehende oder abgeschlossene Referenzen von unterschiedlichen Auftraggebern mit vergleichbarem Leistungsumfang. Vergleichbar ist eine Referenz für ein Los, wenn sie in Bezug auf die Jahresreinigungsfläche mindestens 50% der Jahresreinigungsfläche des Loses entspricht. Eine Referenz ist für unterschiedliche Lose gültig. Referenzflächen der Unterhaltsreinigung müssen sich dabei auf die laufende Intervallreinigung, d.h. keine Tageskräfte, keine ergebnisorientierte Reinigung beziehen:</t>
  </si>
  <si>
    <t>Wir sind ein Kleinstunternehmen, kleines oder mittleres Unternehmen gemäß KMU-Definition der EU:</t>
  </si>
  <si>
    <t>Steigerkosten werden separat abgerechnet. Die Kosten sind im Vorfeld durch den AG freizugeben</t>
  </si>
  <si>
    <r>
      <t>ich/wir in den letzten zwei Jahren</t>
    </r>
    <r>
      <rPr>
        <b/>
        <sz val="10"/>
        <rFont val="PT Sans"/>
        <family val="2"/>
      </rPr>
      <t xml:space="preserve"> nicht</t>
    </r>
    <r>
      <rPr>
        <sz val="10"/>
        <rFont val="PT Sans"/>
        <family val="2"/>
      </rPr>
      <t xml:space="preserve"> aufgrund eines Verstoßes gegen Vorschriften, der zu einem Eintrag im Gewerbezentralregister geführt hat, mit einer Freiheitsstrafe von mehr als drei Monaten oder einer Geldstrafe von mehr als 90 Tagessätzen oder einer Geldbuße von mehr als 2.500 Euro belegt worden bin/sind</t>
    </r>
  </si>
  <si>
    <r>
      <rPr>
        <b/>
        <sz val="10"/>
        <rFont val="PT Sans"/>
        <family val="2"/>
      </rPr>
      <t>keine</t>
    </r>
    <r>
      <rPr>
        <sz val="10"/>
        <rFont val="PT Sans"/>
        <family val="2"/>
      </rPr>
      <t xml:space="preserve"> zwingenden Ausschlussgründe nach § 123 GWB vorliegen:</t>
    </r>
  </si>
  <si>
    <t>der Verpflichtung zur Zahlung von Steuern nachgekommen wird:</t>
  </si>
  <si>
    <t>eine Mitgliedschaft bei einer Berufsgenossenschaft besteht:</t>
  </si>
  <si>
    <r>
      <rPr>
        <b/>
        <sz val="10"/>
        <rFont val="PT Sans"/>
        <family val="2"/>
      </rPr>
      <t>keine</t>
    </r>
    <r>
      <rPr>
        <sz val="10"/>
        <rFont val="PT Sans"/>
        <family val="2"/>
      </rPr>
      <t xml:space="preserve"> fakultativen Ausschlussgründe nach § 124 GWB vorliegen:</t>
    </r>
  </si>
  <si>
    <t>Nettoumsatz 2022:</t>
  </si>
  <si>
    <t>Geringfügig Beschäftigte / Beschäftigte in der Gleitzone (optional)</t>
  </si>
  <si>
    <t>Nettoumsatz 2024:</t>
  </si>
  <si>
    <t>Nettoumsatz 2023:</t>
  </si>
  <si>
    <t>Drei bestehende oder abgeschlossene Referenzen von unterschiedlichen Auftraggebern mit vergleichbarem Leistungsumfang. Vergleichbar ist eine Referenz für ein Los, wenn sie in Bezug auf die Jahresreinigungsfläche mindestens 50% der Jahresreinigungsfläche des Loses entspricht. Eine Referenz ist für unterschiedliche Lose gültig:</t>
  </si>
  <si>
    <t>Hinweis: Bitte kalkulieren Sie hier zunächst den Stundenverrechnungssatz. Sie haben die Möglichkeit, Stundenverrechnungssätze für sozialversicherungspflichtig Beschäftigte, für geringfügig Beschäftigte und weitere frei zu kalkulieren (optional). Wenn Sie nur eine Beschäftigungsform (sozialversicherungspflichtig oder fest) einplanen, ist das Ausfüllen der jeweils anderen Spalte nicht zwingend erforderlich. Der Stundenverrechnungssatz sozialversicherungspflichtig Beschäftigte wird zunächst automatisch in die Einzelraumkalkulation übernommen. Wenn Sie weitere Stundenverrechnungssätze kalkuliert haben (entweder geringfügig Beschäftigte oder frei kalkulierte), sind diese in der Einzelraumkalkulation manuell bei den Räumen einzutragen, in denen sie vorgesehen sind. Der dort automatisch übernommene Stundenverrechnungssatz ist in diesem Fall zu überschreiben. Alle Preise verstehen sich als Nettopreise. Alle orangenen Zellen sind zwingend auszufüllen.</t>
  </si>
  <si>
    <t>Der Anteil der lohngebunden Kosten beträgt (%):</t>
  </si>
  <si>
    <t xml:space="preserve">LV-Code </t>
  </si>
  <si>
    <t>RG</t>
  </si>
  <si>
    <t>Intervall</t>
  </si>
  <si>
    <t>Externe Qualitätskontrolle</t>
  </si>
  <si>
    <t>Nachtzuschlag</t>
  </si>
  <si>
    <t>Arbeiten an Sonn- und Feiertagen</t>
  </si>
  <si>
    <t>Referenzerklärung Glas- und Rahmenreinigung</t>
  </si>
  <si>
    <t>Corona-Schröter-Grundschule, Corona-Schröter-Straße 25, 03172 Guben</t>
  </si>
  <si>
    <t>Europaschule Marie &amp; Pierre Currie, Haus 1, Plantanenstraße 11, 03172 Guben</t>
  </si>
  <si>
    <t>Europaschule Marie &amp; Pierre Currie, Haus 2, Akazienstraße 10, 03172 Guben</t>
  </si>
  <si>
    <t>Sporthalle Europaschule Marie &amp; Pierre Currie, Sporthalle, Plantanenstraße 11, 03172 Guben</t>
  </si>
  <si>
    <t>Friedensschule, Schulstraße 4, 03172 Guben</t>
  </si>
  <si>
    <t>Kinder- und Jugendfreizeitzentrum, Plantanenstraße 9, 03172 Guben</t>
  </si>
  <si>
    <t>Sportzentrum Obersprucke, Klaus-Herrmann-Straße 20 a, 03172 Guben</t>
  </si>
  <si>
    <t>14a</t>
  </si>
  <si>
    <t>18a</t>
  </si>
  <si>
    <t>112a</t>
  </si>
  <si>
    <t>112b</t>
  </si>
  <si>
    <t>112c</t>
  </si>
  <si>
    <t>113a</t>
  </si>
  <si>
    <t>114a</t>
  </si>
  <si>
    <t>201a</t>
  </si>
  <si>
    <t>201b</t>
  </si>
  <si>
    <t>213a</t>
  </si>
  <si>
    <t>214a</t>
  </si>
  <si>
    <t>314a</t>
  </si>
  <si>
    <t>315a</t>
  </si>
  <si>
    <t>016a</t>
  </si>
  <si>
    <t>FD</t>
  </si>
  <si>
    <t>FA</t>
  </si>
  <si>
    <t>FB</t>
  </si>
  <si>
    <t>TC</t>
  </si>
  <si>
    <t>TE</t>
  </si>
  <si>
    <t>104.1</t>
  </si>
  <si>
    <t>105.1</t>
  </si>
  <si>
    <t>TB</t>
  </si>
  <si>
    <t>00 03a</t>
  </si>
  <si>
    <t>00 22a</t>
  </si>
  <si>
    <t>01 11a</t>
  </si>
  <si>
    <t>01 12a</t>
  </si>
  <si>
    <t>02 11a</t>
  </si>
  <si>
    <t>02 12a</t>
  </si>
  <si>
    <t>03 11a</t>
  </si>
  <si>
    <t>03 12a</t>
  </si>
  <si>
    <t>115a</t>
  </si>
  <si>
    <t>116a</t>
  </si>
  <si>
    <t>120a</t>
  </si>
  <si>
    <t>124a</t>
  </si>
  <si>
    <t>212a</t>
  </si>
  <si>
    <t>217a</t>
  </si>
  <si>
    <t>219a</t>
  </si>
  <si>
    <t>0001</t>
  </si>
  <si>
    <t>0002</t>
  </si>
  <si>
    <t>4a</t>
  </si>
  <si>
    <t>4b</t>
  </si>
  <si>
    <t>0005</t>
  </si>
  <si>
    <t>0006</t>
  </si>
  <si>
    <t>0007</t>
  </si>
  <si>
    <t>0008</t>
  </si>
  <si>
    <t>0009</t>
  </si>
  <si>
    <t>0010</t>
  </si>
  <si>
    <t>0012</t>
  </si>
  <si>
    <t>KG</t>
  </si>
  <si>
    <t>EG</t>
  </si>
  <si>
    <t>1.OG</t>
  </si>
  <si>
    <t>2.OG</t>
  </si>
  <si>
    <t>Um-nutzung</t>
  </si>
  <si>
    <t>Flex</t>
  </si>
  <si>
    <t>Hort</t>
  </si>
  <si>
    <t>Mä</t>
  </si>
  <si>
    <t>Ju</t>
  </si>
  <si>
    <t>Leiter</t>
  </si>
  <si>
    <t>Aula</t>
  </si>
  <si>
    <t>ju</t>
  </si>
  <si>
    <t>Lehrer</t>
  </si>
  <si>
    <t>Gäste</t>
  </si>
  <si>
    <t>HW</t>
  </si>
  <si>
    <t>Sport-raum</t>
  </si>
  <si>
    <t>Musikraum</t>
  </si>
  <si>
    <t>Hartbelag</t>
  </si>
  <si>
    <t>Vorbereitungsraum</t>
  </si>
  <si>
    <t>Holz- und Kreativwerkstatt</t>
  </si>
  <si>
    <t>Essen u. Elterncafe</t>
  </si>
  <si>
    <t>Stein</t>
  </si>
  <si>
    <t>Umkleide Dienstleister</t>
  </si>
  <si>
    <t>Rohreingangszentrale TW/FW</t>
  </si>
  <si>
    <t>Essenausgabe / Geschirrrücknahme</t>
  </si>
  <si>
    <t>Fliesen</t>
  </si>
  <si>
    <t>Raum für Schule</t>
  </si>
  <si>
    <t>Garderobe</t>
  </si>
  <si>
    <t>Elt-Raum</t>
  </si>
  <si>
    <t>Kinderküche Schule</t>
  </si>
  <si>
    <t>Archiv Schule</t>
  </si>
  <si>
    <t>Hausmeister</t>
  </si>
  <si>
    <t>Putzmittelraum</t>
  </si>
  <si>
    <t>Mediathek-Schulbibliothek</t>
  </si>
  <si>
    <t>Küchenpersonal</t>
  </si>
  <si>
    <t>Vorraum Essenanlieferung</t>
  </si>
  <si>
    <t>Zentralbatterieraum</t>
  </si>
  <si>
    <t>technische Kräfte</t>
  </si>
  <si>
    <t>Gang</t>
  </si>
  <si>
    <t>Treppenhaus 1</t>
  </si>
  <si>
    <t>Flur</t>
  </si>
  <si>
    <t>Zugang Aufzug</t>
  </si>
  <si>
    <t>Aufzug</t>
  </si>
  <si>
    <t>Treppenhaus 2</t>
  </si>
  <si>
    <t>Klassenraum</t>
  </si>
  <si>
    <t>Textil</t>
  </si>
  <si>
    <t>Gruppenraum</t>
  </si>
  <si>
    <t>Abstellraum</t>
  </si>
  <si>
    <t>WC Barrierefrei</t>
  </si>
  <si>
    <t>WC Vorraum</t>
  </si>
  <si>
    <t>WC Mädchen</t>
  </si>
  <si>
    <t>WC Jungen</t>
  </si>
  <si>
    <t>Billardraum</t>
  </si>
  <si>
    <t>Teamraum</t>
  </si>
  <si>
    <t>Kinderküche Hort</t>
  </si>
  <si>
    <t>Bewegungsraum</t>
  </si>
  <si>
    <t>Teilbereich Flur</t>
  </si>
  <si>
    <t>Eingangsbereich</t>
  </si>
  <si>
    <t>Vorraum</t>
  </si>
  <si>
    <t>Sekretariat</t>
  </si>
  <si>
    <t>stellvertretender Schulleiter</t>
  </si>
  <si>
    <t>Schulleiter</t>
  </si>
  <si>
    <t>Kopierer / PC Raum</t>
  </si>
  <si>
    <t>Teilungsraum</t>
  </si>
  <si>
    <t>Betreuung Integration/Inklusion</t>
  </si>
  <si>
    <t>Lehrerraum</t>
  </si>
  <si>
    <t>Förderunterricht</t>
  </si>
  <si>
    <t>Instrumentenlager</t>
  </si>
  <si>
    <t>Treppe</t>
  </si>
  <si>
    <t>Schulsozialarbeiter</t>
  </si>
  <si>
    <t>Lager / Werkstatt</t>
  </si>
  <si>
    <t>HAR</t>
  </si>
  <si>
    <t>Technikraum</t>
  </si>
  <si>
    <t>Essenausgabe</t>
  </si>
  <si>
    <t>Geräteraum - Hort</t>
  </si>
  <si>
    <t>Zwischenraum</t>
  </si>
  <si>
    <t>Bad</t>
  </si>
  <si>
    <t>Werkstatt Arbeitslehre</t>
  </si>
  <si>
    <t>Lager (ehem. R 012</t>
  </si>
  <si>
    <t>Lager Hausmeister</t>
  </si>
  <si>
    <t>Speiseraum (ehem. R 027)</t>
  </si>
  <si>
    <t>Hausanschlussraum - Elektro</t>
  </si>
  <si>
    <t>Hausmeisterraum</t>
  </si>
  <si>
    <t>Lager Bücher</t>
  </si>
  <si>
    <t>Ganztags</t>
  </si>
  <si>
    <t>Lager</t>
  </si>
  <si>
    <t>Keybordraum</t>
  </si>
  <si>
    <t>Fachraum Musik</t>
  </si>
  <si>
    <t>Essenraum</t>
  </si>
  <si>
    <t>Aufenthalt Schüler</t>
  </si>
  <si>
    <t>Sozialarbeiter / Elterngespräche</t>
  </si>
  <si>
    <t>Lehrerzimmer</t>
  </si>
  <si>
    <t>Reinigung</t>
  </si>
  <si>
    <t>Klassenraum - Musik</t>
  </si>
  <si>
    <t>Integrationsraum</t>
  </si>
  <si>
    <t>Fachunterricht Biologie</t>
  </si>
  <si>
    <t>Vorbereitung Biologie</t>
  </si>
  <si>
    <t>Fachunterricht Chemie</t>
  </si>
  <si>
    <t>Vorbereitung Chemie</t>
  </si>
  <si>
    <t>Klassenraum Biologie</t>
  </si>
  <si>
    <t>Sonderpädagogische Beratungsstelle</t>
  </si>
  <si>
    <t>Beratungsraum</t>
  </si>
  <si>
    <t>Sprachkabinett</t>
  </si>
  <si>
    <t>Fachunterricht Kunst</t>
  </si>
  <si>
    <t>Vorbereitung Kunst</t>
  </si>
  <si>
    <t>Fachunterricht Physik</t>
  </si>
  <si>
    <t>Vorbereitung Physik</t>
  </si>
  <si>
    <t>Vorbereitung Lehrer</t>
  </si>
  <si>
    <t>Serverraum</t>
  </si>
  <si>
    <t>Medieninsel</t>
  </si>
  <si>
    <t>Fachunterricht Computer</t>
  </si>
  <si>
    <t>Technik Hebeanlage</t>
  </si>
  <si>
    <t>Küche</t>
  </si>
  <si>
    <t>Elektroraum</t>
  </si>
  <si>
    <t>Windfang</t>
  </si>
  <si>
    <t>Umkleideraum Küche</t>
  </si>
  <si>
    <t>Umkleide Reinigung</t>
  </si>
  <si>
    <t>Speisesaal</t>
  </si>
  <si>
    <t>Archiv</t>
  </si>
  <si>
    <t>Internetcafé</t>
  </si>
  <si>
    <t>Bibliothek / Kompetenzzimmer</t>
  </si>
  <si>
    <t>Unterrichtsraum Musik</t>
  </si>
  <si>
    <t>Vorbereitung Geographie</t>
  </si>
  <si>
    <t>Sanitätsraum</t>
  </si>
  <si>
    <t>Klassenraum Physik</t>
  </si>
  <si>
    <t>Lager Reinigung</t>
  </si>
  <si>
    <t>Klassenraum Kunst</t>
  </si>
  <si>
    <t>Schulleiterin</t>
  </si>
  <si>
    <t>stellv. Schulleiter</t>
  </si>
  <si>
    <t>Teeküche</t>
  </si>
  <si>
    <t>Konferenzraum</t>
  </si>
  <si>
    <t>Vorbereitung Sprachunterricht</t>
  </si>
  <si>
    <t>Klassenraum Chemie</t>
  </si>
  <si>
    <t>Schulsozialarbeiterin</t>
  </si>
  <si>
    <t>Fachraum Computer</t>
  </si>
  <si>
    <t>Oberstufen-koordinatorin</t>
  </si>
  <si>
    <t>Garderobe / Technik</t>
  </si>
  <si>
    <t>Abstellraum Aula</t>
  </si>
  <si>
    <t>Vorbereitung</t>
  </si>
  <si>
    <t>Fachraum Chemie</t>
  </si>
  <si>
    <t>Vorbereitung Mathe / Info</t>
  </si>
  <si>
    <t>Computerkabinett</t>
  </si>
  <si>
    <t>AG Raum / Teilungsraum / Beratung</t>
  </si>
  <si>
    <t>Eingangshalle</t>
  </si>
  <si>
    <t>Straßenschuhgang</t>
  </si>
  <si>
    <t>Turnschuhgang</t>
  </si>
  <si>
    <t>Büro Sportlehrer</t>
  </si>
  <si>
    <t>Kleinsportgeräteraum</t>
  </si>
  <si>
    <t>Umkleideraum</t>
  </si>
  <si>
    <t>Waschraum / Dusche / WC</t>
  </si>
  <si>
    <t>Sporthalle</t>
  </si>
  <si>
    <t>Kunstraum</t>
  </si>
  <si>
    <t>Elektro- / Musiklagerraum</t>
  </si>
  <si>
    <t>Lehrmittelraum</t>
  </si>
  <si>
    <t>Eingang</t>
  </si>
  <si>
    <t>Waschraum</t>
  </si>
  <si>
    <t>Kunstmaterial</t>
  </si>
  <si>
    <t>Kunst - WAT</t>
  </si>
  <si>
    <t>Mehrzweckraum</t>
  </si>
  <si>
    <t>Bibliothek</t>
  </si>
  <si>
    <t>LRS Raum</t>
  </si>
  <si>
    <t>Sani / Kopierraum</t>
  </si>
  <si>
    <t>Treppenhaus</t>
  </si>
  <si>
    <t>Sonderpädagoge</t>
  </si>
  <si>
    <t>Umkleide</t>
  </si>
  <si>
    <t>Waschraum / WC</t>
  </si>
  <si>
    <t>Turnhalle</t>
  </si>
  <si>
    <t>Geräteraum</t>
  </si>
  <si>
    <t>1. Hilferaum</t>
  </si>
  <si>
    <t>Treppenflur</t>
  </si>
  <si>
    <t>WC</t>
  </si>
  <si>
    <t>Dusche</t>
  </si>
  <si>
    <t>Clubraum</t>
  </si>
  <si>
    <t>WC Personal</t>
  </si>
  <si>
    <t>Tribüne</t>
  </si>
  <si>
    <t>WC Damen</t>
  </si>
  <si>
    <t>WC Herren</t>
  </si>
  <si>
    <t>WC/ Dusche Barrierefrei</t>
  </si>
  <si>
    <t>Hallenwart / Haustechnik</t>
  </si>
  <si>
    <t>Sicherheitsraum</t>
  </si>
  <si>
    <t>Zentraler Erschließungsgang</t>
  </si>
  <si>
    <t>Wasch- / Duschraum für R 11 + 12</t>
  </si>
  <si>
    <t>WC für R 13</t>
  </si>
  <si>
    <t>Wasch- / Duschraum für R 15 + 16</t>
  </si>
  <si>
    <t>WC für R 17</t>
  </si>
  <si>
    <t>Wasch- / Duschraum für R 19 + 20</t>
  </si>
  <si>
    <t>WC für R 21</t>
  </si>
  <si>
    <t>Umkleideraum Sportlehrer</t>
  </si>
  <si>
    <t>Wasch- / Duschraum Lehrer</t>
  </si>
  <si>
    <t>WC Lehrer</t>
  </si>
  <si>
    <t>Jugend- / Mehrzweckraum</t>
  </si>
  <si>
    <t>Verbindungsgang zur Halle</t>
  </si>
  <si>
    <t>Eingangsnischen Umkleideräume</t>
  </si>
  <si>
    <t>Fitnessraum</t>
  </si>
  <si>
    <t>Funktionsgang</t>
  </si>
  <si>
    <t>Technikraum Heizung</t>
  </si>
  <si>
    <t>Reinigungsgeräte / E-Haupt-verteiler</t>
  </si>
  <si>
    <t>Geräteraum Sporthalle</t>
  </si>
  <si>
    <t>Geräteraum für Außenanlagen</t>
  </si>
  <si>
    <t>Materiallager Schule / Vereine</t>
  </si>
  <si>
    <t>Lager / Magazin</t>
  </si>
  <si>
    <t>Glasfläche</t>
  </si>
  <si>
    <t>Unterricht</t>
  </si>
  <si>
    <t>Funktion</t>
  </si>
  <si>
    <t>Versorgung</t>
  </si>
  <si>
    <t>Technik</t>
  </si>
  <si>
    <t>Verkehr</t>
  </si>
  <si>
    <t>Gruppe</t>
  </si>
  <si>
    <t>Sanitär</t>
  </si>
  <si>
    <t>Sport</t>
  </si>
  <si>
    <t>Reinigung erfolgt durch Essenanbieter</t>
  </si>
  <si>
    <t>Reinigung erfolgt durch den Träger</t>
  </si>
  <si>
    <t>z. Z. keine Nutzung</t>
  </si>
  <si>
    <t>Nutzer FAW eigene Reinigung</t>
  </si>
  <si>
    <t>temporäre Nutzung FAW</t>
  </si>
  <si>
    <t>z.z. keine Nutzung</t>
  </si>
  <si>
    <t>Stadt Guben</t>
  </si>
  <si>
    <t>Kraftsportraum</t>
  </si>
  <si>
    <t xml:space="preserve">Batterieraum </t>
  </si>
  <si>
    <t>Lager / Serverrraum</t>
  </si>
  <si>
    <t xml:space="preserve">Lager </t>
  </si>
  <si>
    <t xml:space="preserve">Vorbereitung WAT </t>
  </si>
  <si>
    <t>Holzwerkstatt / WAT</t>
  </si>
  <si>
    <t>Eingangsbereich incl. Hallenwartbüro</t>
  </si>
  <si>
    <t>94 Sitzplätze</t>
  </si>
  <si>
    <t>Friedensschule, Turnhalle, 03172 Guben</t>
  </si>
  <si>
    <t>Klassen- und Fachklassenräume, Gruppenräume in Schulen</t>
  </si>
  <si>
    <t>Toiletten, Waschräume, Bäder - jeweils einschl. Vorräume</t>
  </si>
  <si>
    <t>Küchen, Teeküchen</t>
  </si>
  <si>
    <t>Abstellräume, Archive, Lager, Technikräume, sonstige Nebenräume und Räume mit geringer Reinigungshäufigkeit</t>
  </si>
  <si>
    <t>Umkleideräume</t>
  </si>
  <si>
    <t>Verwaltungs- und Büroräume, Sekretariate, Lehrerzimmer</t>
  </si>
  <si>
    <t>Beratungs- und Konferenzräume, Clubräume</t>
  </si>
  <si>
    <t>Flure, Gänge, Eingangsbereiche, Windfänge, Garderoben, Foyer</t>
  </si>
  <si>
    <t>Mehrzweckräume, Bibliothek, Aula</t>
  </si>
  <si>
    <t>Speisesaal, Cafeterien</t>
  </si>
  <si>
    <t>7a</t>
  </si>
  <si>
    <t>Speisesaal Lehrer</t>
  </si>
  <si>
    <t>EG/OG</t>
  </si>
  <si>
    <t>Schülerküche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</si>
</sst>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4" formatCode="_-* #,##0.00\ &quot;€&quot;_-;\-* #,##0.00\ &quot;€&quot;_-;_-* &quot;-&quot;??\ &quot;€&quot;_-;_-@_-"/>
    <numFmt numFmtId="164" formatCode="_-* #,##0.00\ _€_-;\-* #,##0.00\ _€_-;_-* &quot;-&quot;??\ _€_-;_-@_-"/>
    <numFmt numFmtId="165" formatCode="#,##0.00\ &quot;€&quot;"/>
    <numFmt numFmtId="166" formatCode="0.000%"/>
    <numFmt numFmtId="167" formatCode="#,##0\ &quot;€&quot;"/>
    <numFmt numFmtId="168" formatCode="#,##0\ &quot;qm&quot;"/>
  </numFmts>
  <fonts count="34" x14ac:knownFonts="1">
    <font>
      <sz val="10"/>
      <name val="Arial"/>
    </font>
    <font>
      <sz val="10"/>
      <name val="Arial"/>
      <family val="2"/>
    </font>
    <font>
      <sz val="8"/>
      <name val="Arial"/>
      <family val="2"/>
    </font>
    <font>
      <sz val="10"/>
      <name val="Arial"/>
      <family val="2"/>
    </font>
    <font>
      <sz val="10"/>
      <name val="PT Sans"/>
      <family val="2"/>
    </font>
    <font>
      <b/>
      <sz val="10"/>
      <name val="PT Sans"/>
      <family val="2"/>
    </font>
    <font>
      <b/>
      <sz val="16"/>
      <name val="PT Sans"/>
      <family val="2"/>
    </font>
    <font>
      <b/>
      <sz val="12"/>
      <name val="PT Sans"/>
      <family val="2"/>
    </font>
    <font>
      <b/>
      <sz val="10"/>
      <color rgb="FFFF0000"/>
      <name val="PT Sans"/>
      <family val="2"/>
    </font>
    <font>
      <sz val="8"/>
      <name val="PT Sans"/>
      <family val="2"/>
    </font>
    <font>
      <sz val="12"/>
      <name val="PT Sans"/>
      <family val="2"/>
    </font>
    <font>
      <b/>
      <sz val="10"/>
      <color theme="0"/>
      <name val="PT Sans"/>
      <family val="2"/>
    </font>
    <font>
      <sz val="10"/>
      <name val="Arial"/>
      <family val="2"/>
    </font>
    <font>
      <sz val="8"/>
      <color theme="1"/>
      <name val="PT Sans"/>
      <family val="2"/>
    </font>
    <font>
      <sz val="10"/>
      <name val="PT Sans"/>
      <family val="2"/>
    </font>
    <font>
      <sz val="10"/>
      <name val="PT Sans"/>
      <family val="2"/>
    </font>
    <font>
      <sz val="10"/>
      <name val="Arial"/>
      <family val="2"/>
    </font>
    <font>
      <b/>
      <sz val="10"/>
      <color rgb="FFFF0000"/>
      <name val="PT Sans"/>
      <family val="2"/>
    </font>
    <font>
      <sz val="12"/>
      <name val="PT Sans"/>
      <family val="2"/>
    </font>
    <font>
      <b/>
      <sz val="10"/>
      <name val="PT Sans"/>
      <family val="2"/>
    </font>
    <font>
      <b/>
      <sz val="9"/>
      <name val="PT Sans"/>
      <family val="2"/>
    </font>
    <font>
      <sz val="10"/>
      <name val="PT Sans"/>
      <family val="2"/>
    </font>
    <font>
      <b/>
      <sz val="9"/>
      <name val="PT Sans"/>
      <family val="2"/>
    </font>
    <font>
      <sz val="11"/>
      <color theme="1"/>
      <name val="Calibri"/>
      <family val="2"/>
      <scheme val="minor"/>
    </font>
    <font>
      <sz val="9"/>
      <name val="PT Sans"/>
      <family val="2"/>
    </font>
    <font>
      <sz val="10"/>
      <color rgb="FFF8AC26"/>
      <name val="Arial"/>
      <family val="2"/>
    </font>
    <font>
      <sz val="10"/>
      <color theme="0"/>
      <name val="PT Sans"/>
      <family val="2"/>
    </font>
    <font>
      <sz val="10"/>
      <color theme="1"/>
      <name val="PT Sans"/>
      <family val="2"/>
    </font>
    <font>
      <sz val="14"/>
      <name val="PT Sans"/>
      <family val="2"/>
    </font>
    <font>
      <i/>
      <sz val="10"/>
      <name val="PT Sans"/>
      <family val="2"/>
    </font>
    <font>
      <b/>
      <sz val="20"/>
      <name val="PT Sans"/>
      <family val="2"/>
    </font>
    <font>
      <i/>
      <sz val="10"/>
      <color rgb="FFFF0000"/>
      <name val="PT Sans"/>
      <family val="2"/>
    </font>
    <font>
      <i/>
      <sz val="10"/>
      <color theme="1"/>
      <name val="PT Sans"/>
      <family val="2"/>
    </font>
    <font>
      <sz val="10"/>
      <color rgb="FFFF0000"/>
      <name val="PT Sans"/>
      <family val="2"/>
    </font>
  </fonts>
  <fills count="14">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rgb="FFFFFF00"/>
        <bgColor indexed="64"/>
      </patternFill>
    </fill>
    <fill>
      <patternFill patternType="solid">
        <fgColor theme="0"/>
        <bgColor rgb="FF000000"/>
      </patternFill>
    </fill>
    <fill>
      <patternFill patternType="solid">
        <fgColor theme="6"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44" fontId="1" fillId="0" borderId="0" applyFont="0" applyFill="0" applyBorder="0" applyAlignment="0" applyProtection="0"/>
    <xf numFmtId="0" fontId="3" fillId="0" borderId="0"/>
    <xf numFmtId="0" fontId="1" fillId="0" borderId="0"/>
    <xf numFmtId="44" fontId="1" fillId="0" borderId="0" applyFont="0" applyFill="0" applyBorder="0" applyAlignment="0" applyProtection="0"/>
    <xf numFmtId="164" fontId="1" fillId="0" borderId="0" applyFont="0" applyFill="0" applyBorder="0" applyAlignment="0" applyProtection="0"/>
    <xf numFmtId="9" fontId="12" fillId="0" borderId="0" applyFont="0" applyFill="0" applyBorder="0" applyAlignment="0" applyProtection="0"/>
    <xf numFmtId="0" fontId="23" fillId="0" borderId="0"/>
    <xf numFmtId="0" fontId="23" fillId="0" borderId="0"/>
  </cellStyleXfs>
  <cellXfs count="214">
    <xf numFmtId="0" fontId="0" fillId="0" borderId="0" xfId="0"/>
    <xf numFmtId="0" fontId="4" fillId="0" borderId="0" xfId="0" applyFont="1"/>
    <xf numFmtId="0" fontId="4" fillId="0" borderId="0" xfId="0" applyFont="1" applyAlignment="1">
      <alignment vertical="center"/>
    </xf>
    <xf numFmtId="0" fontId="0" fillId="0" borderId="0" xfId="0" applyAlignment="1">
      <alignment vertical="center"/>
    </xf>
    <xf numFmtId="0" fontId="7" fillId="6" borderId="0" xfId="0" applyFont="1" applyFill="1" applyAlignment="1" applyProtection="1">
      <alignment vertical="center"/>
      <protection hidden="1"/>
    </xf>
    <xf numFmtId="0" fontId="10" fillId="6" borderId="0" xfId="0" applyFont="1" applyFill="1" applyAlignment="1" applyProtection="1">
      <alignment vertical="center"/>
      <protection hidden="1"/>
    </xf>
    <xf numFmtId="0" fontId="16" fillId="0" borderId="0" xfId="0" applyFont="1"/>
    <xf numFmtId="0" fontId="18" fillId="8" borderId="0" xfId="0" applyFont="1" applyFill="1"/>
    <xf numFmtId="0" fontId="18" fillId="6" borderId="0" xfId="0" applyFont="1" applyFill="1" applyAlignment="1">
      <alignment vertical="top"/>
    </xf>
    <xf numFmtId="0" fontId="19" fillId="8" borderId="1" xfId="0" applyFont="1" applyFill="1" applyBorder="1" applyAlignment="1">
      <alignment horizontal="left" vertical="center" wrapText="1"/>
    </xf>
    <xf numFmtId="0" fontId="19" fillId="8" borderId="1" xfId="0" applyFont="1" applyFill="1" applyBorder="1" applyAlignment="1">
      <alignment vertical="center"/>
    </xf>
    <xf numFmtId="0" fontId="19" fillId="8" borderId="1" xfId="0" applyFont="1" applyFill="1" applyBorder="1" applyAlignment="1">
      <alignment horizontal="center" vertical="center" wrapText="1"/>
    </xf>
    <xf numFmtId="0" fontId="20" fillId="0" borderId="1" xfId="0" applyFont="1" applyBorder="1" applyAlignment="1">
      <alignment horizontal="center" vertical="center"/>
    </xf>
    <xf numFmtId="0" fontId="15" fillId="6" borderId="1" xfId="0" applyFont="1" applyFill="1" applyBorder="1" applyAlignment="1">
      <alignment vertical="center" wrapText="1"/>
    </xf>
    <xf numFmtId="0" fontId="15" fillId="0" borderId="1" xfId="0" applyFont="1" applyBorder="1" applyAlignment="1">
      <alignment horizontal="center" vertical="center"/>
    </xf>
    <xf numFmtId="0" fontId="15" fillId="6" borderId="1" xfId="0" applyFont="1" applyFill="1" applyBorder="1" applyAlignment="1">
      <alignment horizontal="center" vertical="center" wrapText="1"/>
    </xf>
    <xf numFmtId="0" fontId="17" fillId="0" borderId="1" xfId="0" applyFont="1" applyBorder="1" applyAlignment="1">
      <alignment wrapText="1"/>
    </xf>
    <xf numFmtId="0" fontId="21" fillId="0" borderId="0" xfId="0" applyFont="1" applyAlignment="1">
      <alignment vertical="center"/>
    </xf>
    <xf numFmtId="0" fontId="21" fillId="0" borderId="0" xfId="0" applyFont="1" applyAlignment="1">
      <alignment horizontal="left" vertical="center"/>
    </xf>
    <xf numFmtId="3" fontId="24" fillId="6" borderId="1" xfId="3" applyNumberFormat="1" applyFont="1" applyFill="1" applyBorder="1" applyAlignment="1" applyProtection="1">
      <alignment horizontal="center" vertical="center"/>
      <protection hidden="1"/>
    </xf>
    <xf numFmtId="0" fontId="24" fillId="0" borderId="0" xfId="0" applyFont="1" applyAlignment="1">
      <alignment vertical="center"/>
    </xf>
    <xf numFmtId="4" fontId="24" fillId="0" borderId="0" xfId="0" applyNumberFormat="1" applyFont="1" applyAlignment="1">
      <alignment vertical="center"/>
    </xf>
    <xf numFmtId="0" fontId="24" fillId="6" borderId="0" xfId="0" applyFont="1" applyFill="1" applyAlignment="1">
      <alignment vertical="center"/>
    </xf>
    <xf numFmtId="4" fontId="24" fillId="0" borderId="1" xfId="0" applyNumberFormat="1" applyFont="1" applyBorder="1" applyAlignment="1">
      <alignment vertical="center"/>
    </xf>
    <xf numFmtId="4" fontId="24" fillId="0" borderId="0" xfId="0" applyNumberFormat="1" applyFont="1" applyAlignment="1">
      <alignment horizontal="center" vertical="center"/>
    </xf>
    <xf numFmtId="3" fontId="24" fillId="0" borderId="1" xfId="0" applyNumberFormat="1" applyFont="1" applyBorder="1" applyAlignment="1">
      <alignment horizontal="center" vertical="center"/>
    </xf>
    <xf numFmtId="3" fontId="24" fillId="0" borderId="0" xfId="0" applyNumberFormat="1" applyFont="1" applyAlignment="1">
      <alignment horizontal="center" vertical="center"/>
    </xf>
    <xf numFmtId="1" fontId="15" fillId="8" borderId="3" xfId="0" applyNumberFormat="1" applyFont="1" applyFill="1" applyBorder="1" applyAlignment="1">
      <alignment vertical="center" wrapText="1"/>
    </xf>
    <xf numFmtId="0" fontId="18" fillId="6" borderId="13" xfId="0" applyFont="1" applyFill="1" applyBorder="1" applyAlignment="1">
      <alignment vertical="top"/>
    </xf>
    <xf numFmtId="0" fontId="18" fillId="6" borderId="14" xfId="0" applyFont="1" applyFill="1" applyBorder="1" applyAlignment="1">
      <alignment vertical="top"/>
    </xf>
    <xf numFmtId="0" fontId="20" fillId="8" borderId="1" xfId="0" applyFont="1" applyFill="1" applyBorder="1" applyAlignment="1">
      <alignment horizontal="center" vertical="center" wrapText="1"/>
    </xf>
    <xf numFmtId="0" fontId="20" fillId="8" borderId="1" xfId="0" applyFont="1" applyFill="1" applyBorder="1" applyAlignment="1">
      <alignment horizontal="left" vertical="center" wrapText="1"/>
    </xf>
    <xf numFmtId="0" fontId="20" fillId="8" borderId="1" xfId="0" applyFont="1" applyFill="1" applyBorder="1" applyAlignment="1">
      <alignment vertical="center" wrapText="1"/>
    </xf>
    <xf numFmtId="2" fontId="20" fillId="8" borderId="1" xfId="0" applyNumberFormat="1" applyFont="1" applyFill="1" applyBorder="1" applyAlignment="1">
      <alignment horizontal="center" vertical="center" wrapText="1"/>
    </xf>
    <xf numFmtId="0" fontId="24" fillId="12" borderId="1" xfId="0" applyFont="1" applyFill="1" applyBorder="1" applyAlignment="1">
      <alignment horizontal="left" vertical="center"/>
    </xf>
    <xf numFmtId="0" fontId="7" fillId="6" borderId="0" xfId="0" applyFont="1" applyFill="1" applyAlignment="1" applyProtection="1">
      <alignment horizontal="center" vertical="center"/>
      <protection hidden="1"/>
    </xf>
    <xf numFmtId="0" fontId="10" fillId="6" borderId="14" xfId="0" applyFont="1" applyFill="1" applyBorder="1" applyAlignment="1" applyProtection="1">
      <alignment vertical="center"/>
      <protection hidden="1"/>
    </xf>
    <xf numFmtId="0" fontId="7" fillId="6" borderId="14" xfId="0" applyFont="1" applyFill="1" applyBorder="1" applyAlignment="1" applyProtection="1">
      <alignment vertical="center"/>
      <protection hidden="1"/>
    </xf>
    <xf numFmtId="0" fontId="5" fillId="8" borderId="1" xfId="0" applyFont="1" applyFill="1" applyBorder="1" applyAlignment="1">
      <alignment horizontal="center" vertical="center" wrapText="1"/>
    </xf>
    <xf numFmtId="0" fontId="20" fillId="8" borderId="1" xfId="0" applyFont="1" applyFill="1" applyBorder="1" applyAlignment="1">
      <alignment horizontal="left" vertical="center"/>
    </xf>
    <xf numFmtId="2" fontId="20" fillId="8" borderId="1" xfId="0" applyNumberFormat="1" applyFont="1" applyFill="1" applyBorder="1" applyAlignment="1">
      <alignment horizontal="left" vertical="center" wrapText="1"/>
    </xf>
    <xf numFmtId="0" fontId="5" fillId="8" borderId="1" xfId="0" applyFont="1" applyFill="1" applyBorder="1" applyAlignment="1">
      <alignment vertical="center" wrapText="1"/>
    </xf>
    <xf numFmtId="0" fontId="26" fillId="6" borderId="0" xfId="0" applyFont="1" applyFill="1" applyAlignment="1">
      <alignment vertical="center"/>
    </xf>
    <xf numFmtId="0" fontId="9" fillId="2" borderId="0" xfId="0" applyFont="1" applyFill="1" applyAlignment="1">
      <alignment vertical="center"/>
    </xf>
    <xf numFmtId="0" fontId="2" fillId="0" borderId="0" xfId="0" applyFont="1" applyAlignment="1">
      <alignment vertical="center"/>
    </xf>
    <xf numFmtId="0" fontId="9" fillId="0" borderId="0" xfId="0" applyFont="1" applyAlignment="1">
      <alignment vertical="center"/>
    </xf>
    <xf numFmtId="0" fontId="4" fillId="0" borderId="0" xfId="0" applyFont="1" applyAlignment="1">
      <alignment horizontal="left" vertical="center"/>
    </xf>
    <xf numFmtId="2" fontId="4" fillId="0" borderId="0" xfId="0" applyNumberFormat="1" applyFont="1" applyAlignment="1">
      <alignment vertical="center"/>
    </xf>
    <xf numFmtId="0" fontId="4" fillId="0" borderId="0" xfId="0" applyFont="1" applyAlignment="1">
      <alignment horizontal="center" vertical="center"/>
    </xf>
    <xf numFmtId="0" fontId="0" fillId="0" borderId="0" xfId="0" applyAlignment="1">
      <alignment horizontal="left" vertical="center"/>
    </xf>
    <xf numFmtId="1" fontId="15" fillId="6"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0" fontId="5" fillId="6" borderId="13" xfId="0" applyFont="1" applyFill="1" applyBorder="1" applyAlignment="1" applyProtection="1">
      <alignment vertical="center"/>
      <protection hidden="1"/>
    </xf>
    <xf numFmtId="0" fontId="10" fillId="6" borderId="13" xfId="0" applyFont="1" applyFill="1" applyBorder="1" applyAlignment="1" applyProtection="1">
      <alignment vertical="center"/>
      <protection hidden="1"/>
    </xf>
    <xf numFmtId="0" fontId="4" fillId="6" borderId="0" xfId="0" applyFont="1" applyFill="1" applyAlignment="1" applyProtection="1">
      <alignment vertical="center"/>
      <protection hidden="1"/>
    </xf>
    <xf numFmtId="0" fontId="4" fillId="6" borderId="1" xfId="0" applyFont="1" applyFill="1" applyBorder="1" applyAlignment="1" applyProtection="1">
      <alignment vertical="center"/>
      <protection hidden="1"/>
    </xf>
    <xf numFmtId="0" fontId="5" fillId="6" borderId="0" xfId="0" applyFont="1" applyFill="1" applyAlignment="1" applyProtection="1">
      <alignment vertical="center"/>
      <protection hidden="1"/>
    </xf>
    <xf numFmtId="0" fontId="28" fillId="4" borderId="13" xfId="0" applyFont="1" applyFill="1" applyBorder="1" applyAlignment="1" applyProtection="1">
      <alignment vertical="center"/>
      <protection hidden="1"/>
    </xf>
    <xf numFmtId="0" fontId="8" fillId="5" borderId="5" xfId="0" applyFont="1" applyFill="1" applyBorder="1" applyAlignment="1">
      <alignment vertical="center"/>
    </xf>
    <xf numFmtId="0" fontId="8" fillId="5" borderId="4" xfId="0" applyFont="1" applyFill="1" applyBorder="1" applyAlignment="1">
      <alignment vertical="center"/>
    </xf>
    <xf numFmtId="0" fontId="4" fillId="6" borderId="14" xfId="0" applyFont="1" applyFill="1" applyBorder="1" applyAlignment="1" applyProtection="1">
      <alignment vertical="center"/>
      <protection hidden="1"/>
    </xf>
    <xf numFmtId="0" fontId="4" fillId="5" borderId="13" xfId="0" applyFont="1" applyFill="1" applyBorder="1" applyAlignment="1" applyProtection="1">
      <alignment vertical="center"/>
      <protection hidden="1"/>
    </xf>
    <xf numFmtId="0" fontId="4" fillId="5" borderId="0" xfId="0" applyFont="1" applyFill="1" applyAlignment="1" applyProtection="1">
      <alignment vertical="center"/>
      <protection hidden="1"/>
    </xf>
    <xf numFmtId="0" fontId="4" fillId="5" borderId="0" xfId="0" applyFont="1" applyFill="1" applyAlignment="1">
      <alignment vertical="center"/>
    </xf>
    <xf numFmtId="0" fontId="4" fillId="5" borderId="14" xfId="0" applyFont="1" applyFill="1" applyBorder="1" applyAlignment="1">
      <alignment vertical="center"/>
    </xf>
    <xf numFmtId="0" fontId="11" fillId="10" borderId="1" xfId="0" applyFont="1" applyFill="1" applyBorder="1" applyAlignment="1" applyProtection="1">
      <alignment vertical="center"/>
      <protection hidden="1"/>
    </xf>
    <xf numFmtId="10" fontId="11" fillId="10" borderId="1" xfId="0" applyNumberFormat="1" applyFont="1" applyFill="1" applyBorder="1" applyAlignment="1" applyProtection="1">
      <alignment vertical="center"/>
      <protection hidden="1"/>
    </xf>
    <xf numFmtId="8" fontId="11" fillId="10" borderId="1" xfId="0" applyNumberFormat="1" applyFont="1" applyFill="1" applyBorder="1" applyAlignment="1" applyProtection="1">
      <alignment vertical="center"/>
      <protection hidden="1"/>
    </xf>
    <xf numFmtId="10" fontId="11" fillId="10" borderId="1" xfId="0" applyNumberFormat="1" applyFont="1" applyFill="1" applyBorder="1" applyAlignment="1">
      <alignment vertical="center"/>
    </xf>
    <xf numFmtId="0" fontId="5" fillId="8" borderId="3" xfId="0" applyFont="1" applyFill="1" applyBorder="1" applyAlignment="1" applyProtection="1">
      <alignment vertical="center"/>
      <protection hidden="1"/>
    </xf>
    <xf numFmtId="0" fontId="5" fillId="8" borderId="5" xfId="0" applyFont="1" applyFill="1" applyBorder="1" applyAlignment="1" applyProtection="1">
      <alignment vertical="center"/>
      <protection hidden="1"/>
    </xf>
    <xf numFmtId="0" fontId="5" fillId="8" borderId="4" xfId="0" applyFont="1" applyFill="1" applyBorder="1" applyAlignment="1" applyProtection="1">
      <alignment vertical="center"/>
      <protection hidden="1"/>
    </xf>
    <xf numFmtId="0" fontId="5" fillId="8" borderId="5" xfId="0" applyFont="1" applyFill="1" applyBorder="1" applyAlignment="1">
      <alignment vertical="center"/>
    </xf>
    <xf numFmtId="0" fontId="5" fillId="8" borderId="4" xfId="0" applyFont="1" applyFill="1" applyBorder="1" applyAlignment="1">
      <alignment vertical="center"/>
    </xf>
    <xf numFmtId="0" fontId="4" fillId="5" borderId="3" xfId="0" applyFont="1" applyFill="1" applyBorder="1" applyAlignment="1" applyProtection="1">
      <alignment vertical="center"/>
      <protection hidden="1"/>
    </xf>
    <xf numFmtId="0" fontId="4" fillId="5" borderId="5" xfId="0" applyFont="1" applyFill="1" applyBorder="1" applyAlignment="1" applyProtection="1">
      <alignment vertical="center"/>
      <protection hidden="1"/>
    </xf>
    <xf numFmtId="0" fontId="4" fillId="5" borderId="4" xfId="0" applyFont="1" applyFill="1" applyBorder="1" applyAlignment="1" applyProtection="1">
      <alignment vertical="center"/>
      <protection hidden="1"/>
    </xf>
    <xf numFmtId="0" fontId="4" fillId="5" borderId="5" xfId="0" applyFont="1" applyFill="1" applyBorder="1" applyAlignment="1">
      <alignment vertical="center"/>
    </xf>
    <xf numFmtId="0" fontId="4" fillId="5" borderId="4" xfId="0" applyFont="1" applyFill="1" applyBorder="1" applyAlignment="1">
      <alignment vertical="center"/>
    </xf>
    <xf numFmtId="0" fontId="4" fillId="5" borderId="1" xfId="0" applyFont="1" applyFill="1" applyBorder="1" applyAlignment="1" applyProtection="1">
      <alignment vertical="center"/>
      <protection hidden="1"/>
    </xf>
    <xf numFmtId="8" fontId="4" fillId="5" borderId="1" xfId="0" applyNumberFormat="1" applyFont="1" applyFill="1" applyBorder="1" applyAlignment="1" applyProtection="1">
      <alignment vertical="center"/>
      <protection hidden="1"/>
    </xf>
    <xf numFmtId="165" fontId="4" fillId="5" borderId="1" xfId="0" applyNumberFormat="1" applyFont="1" applyFill="1" applyBorder="1" applyAlignment="1" applyProtection="1">
      <alignment vertical="center"/>
      <protection hidden="1"/>
    </xf>
    <xf numFmtId="165" fontId="4" fillId="5" borderId="1" xfId="0" applyNumberFormat="1" applyFont="1" applyFill="1" applyBorder="1" applyAlignment="1">
      <alignment vertical="center"/>
    </xf>
    <xf numFmtId="0" fontId="11" fillId="10" borderId="1" xfId="0" applyFont="1" applyFill="1" applyBorder="1" applyAlignment="1" applyProtection="1">
      <alignment vertical="center" wrapText="1"/>
      <protection hidden="1"/>
    </xf>
    <xf numFmtId="165" fontId="11" fillId="10" borderId="1" xfId="0" applyNumberFormat="1" applyFont="1" applyFill="1" applyBorder="1" applyAlignment="1" applyProtection="1">
      <alignment vertical="center"/>
      <protection hidden="1"/>
    </xf>
    <xf numFmtId="0" fontId="5" fillId="9" borderId="1" xfId="0" applyFont="1" applyFill="1" applyBorder="1" applyAlignment="1" applyProtection="1">
      <alignment vertical="center"/>
      <protection hidden="1"/>
    </xf>
    <xf numFmtId="10" fontId="5" fillId="9" borderId="1" xfId="0" applyNumberFormat="1" applyFont="1" applyFill="1" applyBorder="1" applyAlignment="1" applyProtection="1">
      <alignment vertical="center"/>
      <protection hidden="1"/>
    </xf>
    <xf numFmtId="165" fontId="5" fillId="9" borderId="1" xfId="0" applyNumberFormat="1" applyFont="1" applyFill="1" applyBorder="1" applyAlignment="1" applyProtection="1">
      <alignment vertical="center"/>
      <protection hidden="1"/>
    </xf>
    <xf numFmtId="0" fontId="5" fillId="8" borderId="1" xfId="0" applyFont="1" applyFill="1" applyBorder="1" applyAlignment="1" applyProtection="1">
      <alignment vertical="center"/>
      <protection hidden="1"/>
    </xf>
    <xf numFmtId="0" fontId="5" fillId="8" borderId="1" xfId="0" applyFont="1" applyFill="1" applyBorder="1" applyAlignment="1">
      <alignment vertical="center"/>
    </xf>
    <xf numFmtId="165" fontId="5" fillId="3" borderId="1" xfId="0" applyNumberFormat="1" applyFont="1" applyFill="1" applyBorder="1" applyAlignment="1" applyProtection="1">
      <alignment vertical="center"/>
      <protection hidden="1"/>
    </xf>
    <xf numFmtId="0" fontId="7" fillId="6" borderId="9" xfId="0" applyFont="1" applyFill="1" applyBorder="1" applyAlignment="1" applyProtection="1">
      <alignment vertical="center"/>
      <protection hidden="1"/>
    </xf>
    <xf numFmtId="0" fontId="28" fillId="4" borderId="8" xfId="0" applyFont="1" applyFill="1" applyBorder="1" applyAlignment="1" applyProtection="1">
      <alignment vertical="center"/>
      <protection hidden="1"/>
    </xf>
    <xf numFmtId="0" fontId="14" fillId="4" borderId="9" xfId="0" applyFont="1" applyFill="1" applyBorder="1" applyAlignment="1" applyProtection="1">
      <alignment vertical="center"/>
      <protection hidden="1"/>
    </xf>
    <xf numFmtId="0" fontId="29" fillId="6" borderId="13" xfId="0" applyFont="1" applyFill="1" applyBorder="1" applyAlignment="1" applyProtection="1">
      <alignment vertical="center"/>
      <protection hidden="1"/>
    </xf>
    <xf numFmtId="0" fontId="30" fillId="0" borderId="8" xfId="0" applyFont="1" applyBorder="1" applyAlignment="1">
      <alignment vertical="center"/>
    </xf>
    <xf numFmtId="0" fontId="31" fillId="5" borderId="3" xfId="0" applyFont="1" applyFill="1" applyBorder="1" applyAlignment="1">
      <alignment vertical="center"/>
    </xf>
    <xf numFmtId="0" fontId="7" fillId="6" borderId="12" xfId="0" applyFont="1" applyFill="1" applyBorder="1" applyAlignment="1" applyProtection="1">
      <alignment vertical="center"/>
      <protection hidden="1"/>
    </xf>
    <xf numFmtId="0" fontId="30" fillId="6" borderId="8" xfId="0" applyFont="1" applyFill="1" applyBorder="1" applyAlignment="1" applyProtection="1">
      <alignment vertical="center"/>
      <protection hidden="1"/>
    </xf>
    <xf numFmtId="0" fontId="13" fillId="0" borderId="2" xfId="0" applyFont="1" applyBorder="1" applyAlignment="1">
      <alignment horizontal="center" vertical="center"/>
    </xf>
    <xf numFmtId="0" fontId="13" fillId="0" borderId="2" xfId="0" applyFont="1" applyBorder="1" applyAlignment="1">
      <alignment horizontal="left" vertical="center"/>
    </xf>
    <xf numFmtId="2" fontId="13" fillId="0" borderId="2" xfId="0" applyNumberFormat="1" applyFont="1" applyBorder="1" applyAlignment="1">
      <alignment vertical="center"/>
    </xf>
    <xf numFmtId="4" fontId="13" fillId="7" borderId="2" xfId="0" applyNumberFormat="1" applyFont="1" applyFill="1" applyBorder="1" applyAlignment="1">
      <alignment horizontal="left" vertical="center" wrapText="1"/>
    </xf>
    <xf numFmtId="4" fontId="13" fillId="0" borderId="2" xfId="0" applyNumberFormat="1" applyFont="1" applyBorder="1" applyAlignment="1">
      <alignment horizontal="left" vertical="center" wrapText="1"/>
    </xf>
    <xf numFmtId="0" fontId="30" fillId="6" borderId="12" xfId="0" applyFont="1" applyFill="1" applyBorder="1" applyAlignment="1" applyProtection="1">
      <alignment vertical="center"/>
      <protection hidden="1"/>
    </xf>
    <xf numFmtId="0" fontId="7" fillId="6" borderId="13" xfId="0" applyFont="1" applyFill="1" applyBorder="1" applyAlignment="1" applyProtection="1">
      <alignment vertical="center"/>
      <protection hidden="1"/>
    </xf>
    <xf numFmtId="0" fontId="26" fillId="0" borderId="0" xfId="0" applyFont="1"/>
    <xf numFmtId="0" fontId="10" fillId="6" borderId="10" xfId="0" applyFont="1" applyFill="1" applyBorder="1" applyAlignment="1" applyProtection="1">
      <alignment vertical="center"/>
      <protection hidden="1"/>
    </xf>
    <xf numFmtId="0" fontId="10" fillId="6" borderId="11" xfId="0" applyFont="1" applyFill="1" applyBorder="1" applyAlignment="1" applyProtection="1">
      <alignment vertical="center"/>
      <protection hidden="1"/>
    </xf>
    <xf numFmtId="0" fontId="10" fillId="6" borderId="6" xfId="0" applyFont="1" applyFill="1" applyBorder="1" applyAlignment="1" applyProtection="1">
      <alignment vertical="center"/>
      <protection hidden="1"/>
    </xf>
    <xf numFmtId="0" fontId="7" fillId="6" borderId="6" xfId="0" applyFont="1" applyFill="1" applyBorder="1" applyAlignment="1" applyProtection="1">
      <alignment vertical="center"/>
      <protection hidden="1"/>
    </xf>
    <xf numFmtId="0" fontId="7" fillId="6" borderId="11" xfId="0" applyFont="1" applyFill="1" applyBorder="1" applyAlignment="1" applyProtection="1">
      <alignment vertical="center"/>
      <protection hidden="1"/>
    </xf>
    <xf numFmtId="0" fontId="27" fillId="0" borderId="14" xfId="0" applyFont="1" applyBorder="1"/>
    <xf numFmtId="0" fontId="5" fillId="6" borderId="13" xfId="3" applyFont="1" applyFill="1" applyBorder="1" applyAlignment="1" applyProtection="1">
      <alignment vertical="top"/>
      <protection hidden="1"/>
    </xf>
    <xf numFmtId="0" fontId="5" fillId="6" borderId="0" xfId="3" applyFont="1" applyFill="1" applyAlignment="1" applyProtection="1">
      <alignment vertical="top"/>
      <protection hidden="1"/>
    </xf>
    <xf numFmtId="4" fontId="5" fillId="6" borderId="14" xfId="3" applyNumberFormat="1" applyFont="1" applyFill="1" applyBorder="1" applyAlignment="1" applyProtection="1">
      <alignment vertical="top"/>
      <protection hidden="1"/>
    </xf>
    <xf numFmtId="4" fontId="5" fillId="9" borderId="1" xfId="0" applyNumberFormat="1" applyFont="1" applyFill="1" applyBorder="1" applyAlignment="1" applyProtection="1">
      <alignment vertical="center"/>
      <protection hidden="1"/>
    </xf>
    <xf numFmtId="4" fontId="5" fillId="9" borderId="15" xfId="0" applyNumberFormat="1" applyFont="1" applyFill="1" applyBorder="1" applyAlignment="1" applyProtection="1">
      <alignment vertical="center"/>
      <protection hidden="1"/>
    </xf>
    <xf numFmtId="4" fontId="5" fillId="9" borderId="4" xfId="0" applyNumberFormat="1" applyFont="1" applyFill="1" applyBorder="1" applyAlignment="1" applyProtection="1">
      <alignment vertical="center"/>
      <protection hidden="1"/>
    </xf>
    <xf numFmtId="0" fontId="5" fillId="9" borderId="3" xfId="0" applyFont="1" applyFill="1" applyBorder="1" applyAlignment="1" applyProtection="1">
      <alignment vertical="center"/>
      <protection hidden="1"/>
    </xf>
    <xf numFmtId="0" fontId="5" fillId="9" borderId="5" xfId="0" applyFont="1" applyFill="1" applyBorder="1" applyAlignment="1" applyProtection="1">
      <alignment vertical="center"/>
      <protection hidden="1"/>
    </xf>
    <xf numFmtId="0" fontId="5" fillId="9" borderId="5" xfId="0" applyFont="1" applyFill="1" applyBorder="1" applyAlignment="1" applyProtection="1">
      <alignment horizontal="center" vertical="center"/>
      <protection hidden="1"/>
    </xf>
    <xf numFmtId="0" fontId="29" fillId="6" borderId="10" xfId="0" applyFont="1" applyFill="1" applyBorder="1" applyAlignment="1" applyProtection="1">
      <alignment horizontal="left" vertical="center" wrapText="1"/>
      <protection hidden="1"/>
    </xf>
    <xf numFmtId="0" fontId="29" fillId="6" borderId="6" xfId="0" applyFont="1" applyFill="1" applyBorder="1" applyAlignment="1" applyProtection="1">
      <alignment horizontal="left" vertical="center" wrapText="1"/>
      <protection hidden="1"/>
    </xf>
    <xf numFmtId="0" fontId="29" fillId="6" borderId="11" xfId="0" applyFont="1" applyFill="1" applyBorder="1" applyAlignment="1" applyProtection="1">
      <alignment horizontal="left" vertical="center" wrapText="1"/>
      <protection hidden="1"/>
    </xf>
    <xf numFmtId="0" fontId="28" fillId="4" borderId="3" xfId="0" applyFont="1" applyFill="1" applyBorder="1" applyAlignment="1" applyProtection="1">
      <alignment vertical="center"/>
      <protection hidden="1"/>
    </xf>
    <xf numFmtId="0" fontId="28" fillId="4" borderId="5" xfId="0" applyFont="1" applyFill="1" applyBorder="1" applyAlignment="1" applyProtection="1">
      <alignment vertical="center"/>
      <protection hidden="1"/>
    </xf>
    <xf numFmtId="0" fontId="28" fillId="4" borderId="4" xfId="0" applyFont="1" applyFill="1" applyBorder="1" applyAlignment="1" applyProtection="1">
      <alignment vertical="center"/>
      <protection hidden="1"/>
    </xf>
    <xf numFmtId="0" fontId="30" fillId="0" borderId="12" xfId="0" applyFont="1" applyBorder="1" applyAlignment="1">
      <alignment vertical="center"/>
    </xf>
    <xf numFmtId="0" fontId="0" fillId="0" borderId="13" xfId="0" applyBorder="1" applyAlignment="1">
      <alignment vertical="center"/>
    </xf>
    <xf numFmtId="4" fontId="24" fillId="0" borderId="14" xfId="0" applyNumberFormat="1" applyFont="1" applyBorder="1" applyAlignment="1">
      <alignment vertical="center"/>
    </xf>
    <xf numFmtId="4" fontId="5" fillId="9" borderId="5" xfId="0" applyNumberFormat="1" applyFont="1" applyFill="1" applyBorder="1" applyAlignment="1" applyProtection="1">
      <alignment vertical="center"/>
      <protection hidden="1"/>
    </xf>
    <xf numFmtId="0" fontId="14" fillId="4" borderId="4" xfId="0" applyFont="1" applyFill="1" applyBorder="1" applyAlignment="1" applyProtection="1">
      <alignment vertical="center"/>
      <protection hidden="1"/>
    </xf>
    <xf numFmtId="4" fontId="24" fillId="0" borderId="1"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left" vertical="center"/>
      <protection locked="0" hidden="1"/>
    </xf>
    <xf numFmtId="49" fontId="9" fillId="0" borderId="1" xfId="0" applyNumberFormat="1" applyFont="1" applyBorder="1" applyAlignment="1" applyProtection="1">
      <alignment horizontal="left" vertical="center" wrapText="1"/>
      <protection locked="0" hidden="1"/>
    </xf>
    <xf numFmtId="8" fontId="11" fillId="0" borderId="1" xfId="0" applyNumberFormat="1" applyFont="1" applyBorder="1" applyAlignment="1" applyProtection="1">
      <alignment vertical="center"/>
      <protection locked="0"/>
    </xf>
    <xf numFmtId="10" fontId="4" fillId="0" borderId="1" xfId="0" applyNumberFormat="1" applyFont="1" applyBorder="1" applyAlignment="1" applyProtection="1">
      <alignment vertical="center"/>
      <protection locked="0" hidden="1"/>
    </xf>
    <xf numFmtId="166" fontId="4" fillId="0" borderId="1" xfId="0" applyNumberFormat="1" applyFont="1" applyBorder="1" applyAlignment="1" applyProtection="1">
      <alignment vertical="center"/>
      <protection locked="0" hidden="1"/>
    </xf>
    <xf numFmtId="3" fontId="15" fillId="0" borderId="1" xfId="0" applyNumberFormat="1" applyFont="1" applyBorder="1" applyAlignment="1" applyProtection="1">
      <alignment horizontal="center" vertical="center"/>
      <protection locked="0"/>
    </xf>
    <xf numFmtId="4" fontId="13" fillId="0" borderId="2" xfId="0" applyNumberFormat="1" applyFont="1" applyBorder="1" applyAlignment="1" applyProtection="1">
      <alignment horizontal="left" vertical="center" wrapText="1"/>
      <protection locked="0"/>
    </xf>
    <xf numFmtId="3" fontId="13" fillId="0" borderId="1" xfId="0" applyNumberFormat="1" applyFont="1" applyBorder="1" applyAlignment="1" applyProtection="1">
      <alignment horizontal="left" vertical="center" wrapText="1"/>
      <protection locked="0"/>
    </xf>
    <xf numFmtId="4" fontId="24" fillId="0" borderId="1" xfId="0" applyNumberFormat="1" applyFont="1" applyBorder="1" applyAlignment="1">
      <alignment horizontal="center" vertical="center"/>
    </xf>
    <xf numFmtId="0" fontId="7" fillId="6" borderId="12" xfId="0" applyFont="1" applyFill="1" applyBorder="1" applyAlignment="1" applyProtection="1">
      <alignment horizontal="center" vertical="center"/>
      <protection hidden="1"/>
    </xf>
    <xf numFmtId="0" fontId="28" fillId="4" borderId="5" xfId="0" applyFont="1" applyFill="1" applyBorder="1" applyAlignment="1" applyProtection="1">
      <alignment horizontal="center" vertical="center"/>
      <protection hidden="1"/>
    </xf>
    <xf numFmtId="2" fontId="13" fillId="0" borderId="2" xfId="0" applyNumberFormat="1" applyFont="1" applyBorder="1" applyAlignment="1">
      <alignment horizontal="center" vertical="center"/>
    </xf>
    <xf numFmtId="2" fontId="4" fillId="0" borderId="0" xfId="0" applyNumberFormat="1" applyFont="1" applyAlignment="1">
      <alignment horizontal="center" vertical="center"/>
    </xf>
    <xf numFmtId="0" fontId="22" fillId="8" borderId="1" xfId="0" applyFont="1" applyFill="1" applyBorder="1" applyAlignment="1">
      <alignment vertical="center" wrapText="1"/>
    </xf>
    <xf numFmtId="0" fontId="25" fillId="0" borderId="0" xfId="3" applyFont="1" applyAlignment="1" applyProtection="1">
      <alignment wrapText="1"/>
      <protection locked="0"/>
    </xf>
    <xf numFmtId="0" fontId="5" fillId="8" borderId="3" xfId="0" applyFont="1" applyFill="1" applyBorder="1" applyAlignment="1">
      <alignment horizontal="left" vertical="center" wrapText="1"/>
    </xf>
    <xf numFmtId="10" fontId="4" fillId="6" borderId="1" xfId="0" applyNumberFormat="1" applyFont="1" applyFill="1" applyBorder="1" applyAlignment="1" applyProtection="1">
      <alignment vertical="center"/>
      <protection locked="0" hidden="1"/>
    </xf>
    <xf numFmtId="10" fontId="4" fillId="6" borderId="1" xfId="0" applyNumberFormat="1" applyFont="1" applyFill="1" applyBorder="1" applyAlignment="1" applyProtection="1">
      <alignment vertical="center"/>
      <protection locked="0"/>
    </xf>
    <xf numFmtId="0" fontId="20" fillId="8" borderId="2" xfId="0" applyFont="1" applyFill="1" applyBorder="1" applyAlignment="1">
      <alignment vertical="center" wrapText="1"/>
    </xf>
    <xf numFmtId="0" fontId="9" fillId="0" borderId="15" xfId="0" applyFont="1" applyBorder="1"/>
    <xf numFmtId="0" fontId="33" fillId="0" borderId="0" xfId="0" applyFont="1"/>
    <xf numFmtId="167" fontId="4" fillId="0" borderId="1" xfId="0" applyNumberFormat="1" applyFont="1" applyBorder="1" applyAlignment="1" applyProtection="1">
      <alignment horizontal="left" vertical="center"/>
      <protection locked="0" hidden="1"/>
    </xf>
    <xf numFmtId="168" fontId="4" fillId="0" borderId="1" xfId="0" applyNumberFormat="1" applyFont="1" applyBorder="1" applyAlignment="1" applyProtection="1">
      <alignment horizontal="left" vertical="center"/>
      <protection locked="0" hidden="1"/>
    </xf>
    <xf numFmtId="0" fontId="4" fillId="0" borderId="0" xfId="0" applyFont="1" applyAlignment="1">
      <alignment wrapText="1"/>
    </xf>
    <xf numFmtId="0" fontId="4" fillId="6" borderId="1" xfId="0" applyFont="1" applyFill="1" applyBorder="1" applyAlignment="1" applyProtection="1">
      <alignment vertical="center" wrapText="1"/>
      <protection hidden="1"/>
    </xf>
    <xf numFmtId="4" fontId="24" fillId="0" borderId="14" xfId="0" applyNumberFormat="1" applyFont="1" applyBorder="1" applyAlignment="1">
      <alignment horizontal="center" vertical="center"/>
    </xf>
    <xf numFmtId="0" fontId="20" fillId="8" borderId="1" xfId="3" applyFont="1" applyFill="1" applyBorder="1" applyAlignment="1" applyProtection="1">
      <alignment horizontal="left" vertical="center"/>
      <protection hidden="1"/>
    </xf>
    <xf numFmtId="0" fontId="20" fillId="8" borderId="1" xfId="3" applyFont="1" applyFill="1" applyBorder="1" applyAlignment="1" applyProtection="1">
      <alignment horizontal="center" vertical="center"/>
      <protection hidden="1"/>
    </xf>
    <xf numFmtId="0" fontId="20" fillId="8" borderId="1" xfId="3" applyFont="1" applyFill="1" applyBorder="1" applyAlignment="1" applyProtection="1">
      <alignment horizontal="left" vertical="center" wrapText="1"/>
      <protection hidden="1"/>
    </xf>
    <xf numFmtId="0" fontId="24" fillId="0" borderId="13" xfId="0" applyFont="1" applyBorder="1" applyAlignment="1">
      <alignment vertical="center"/>
    </xf>
    <xf numFmtId="0" fontId="20" fillId="6" borderId="13" xfId="3" applyFont="1" applyFill="1" applyBorder="1" applyAlignment="1" applyProtection="1">
      <alignment vertical="center" wrapText="1"/>
      <protection hidden="1"/>
    </xf>
    <xf numFmtId="0" fontId="20" fillId="6" borderId="13" xfId="3" applyFont="1" applyFill="1" applyBorder="1" applyAlignment="1" applyProtection="1">
      <alignment vertical="center"/>
      <protection hidden="1"/>
    </xf>
    <xf numFmtId="0" fontId="20" fillId="6" borderId="0" xfId="3" applyFont="1" applyFill="1" applyAlignment="1" applyProtection="1">
      <alignment vertical="center"/>
      <protection hidden="1"/>
    </xf>
    <xf numFmtId="9" fontId="24" fillId="0" borderId="1" xfId="6" applyFont="1" applyBorder="1" applyAlignment="1" applyProtection="1">
      <alignment vertical="center" wrapText="1"/>
      <protection locked="0"/>
    </xf>
    <xf numFmtId="4" fontId="20" fillId="6" borderId="14" xfId="3" applyNumberFormat="1" applyFont="1" applyFill="1" applyBorder="1" applyAlignment="1" applyProtection="1">
      <alignment vertical="center"/>
      <protection hidden="1"/>
    </xf>
    <xf numFmtId="0" fontId="20" fillId="6" borderId="10" xfId="3" applyFont="1" applyFill="1" applyBorder="1" applyAlignment="1" applyProtection="1">
      <alignment vertical="center"/>
      <protection hidden="1"/>
    </xf>
    <xf numFmtId="0" fontId="20" fillId="6" borderId="6" xfId="3" applyFont="1" applyFill="1" applyBorder="1" applyAlignment="1" applyProtection="1">
      <alignment horizontal="left" vertical="center"/>
      <protection hidden="1"/>
    </xf>
    <xf numFmtId="0" fontId="20" fillId="6" borderId="6" xfId="3" applyFont="1" applyFill="1" applyBorder="1" applyAlignment="1" applyProtection="1">
      <alignment vertical="center"/>
      <protection hidden="1"/>
    </xf>
    <xf numFmtId="4" fontId="20" fillId="6" borderId="11" xfId="3" applyNumberFormat="1" applyFont="1" applyFill="1" applyBorder="1" applyAlignment="1" applyProtection="1">
      <alignment vertical="center"/>
      <protection hidden="1"/>
    </xf>
    <xf numFmtId="0" fontId="20" fillId="8" borderId="1" xfId="3" applyFont="1" applyFill="1" applyBorder="1" applyAlignment="1" applyProtection="1">
      <alignment vertical="center" wrapText="1"/>
      <protection hidden="1"/>
    </xf>
    <xf numFmtId="4" fontId="20" fillId="8" borderId="1" xfId="5" applyNumberFormat="1" applyFont="1" applyFill="1" applyBorder="1" applyAlignment="1" applyProtection="1">
      <alignment vertical="center" wrapText="1"/>
      <protection hidden="1"/>
    </xf>
    <xf numFmtId="0" fontId="24" fillId="12" borderId="1" xfId="0" applyFont="1" applyFill="1" applyBorder="1" applyAlignment="1">
      <alignment horizontal="center" vertical="center"/>
    </xf>
    <xf numFmtId="4" fontId="24" fillId="6" borderId="1" xfId="3" applyNumberFormat="1" applyFont="1" applyFill="1" applyBorder="1" applyAlignment="1" applyProtection="1">
      <alignment vertical="center"/>
      <protection hidden="1"/>
    </xf>
    <xf numFmtId="0" fontId="20" fillId="13" borderId="3" xfId="0" applyFont="1" applyFill="1" applyBorder="1" applyAlignment="1" applyProtection="1">
      <alignment vertical="center"/>
      <protection hidden="1"/>
    </xf>
    <xf numFmtId="0" fontId="20" fillId="13" borderId="5" xfId="0" applyFont="1" applyFill="1" applyBorder="1" applyAlignment="1" applyProtection="1">
      <alignment horizontal="center" vertical="center"/>
      <protection hidden="1"/>
    </xf>
    <xf numFmtId="0" fontId="20" fillId="13" borderId="5" xfId="0" applyFont="1" applyFill="1" applyBorder="1" applyAlignment="1" applyProtection="1">
      <alignment vertical="center"/>
      <protection hidden="1"/>
    </xf>
    <xf numFmtId="4" fontId="20" fillId="13" borderId="4" xfId="0" applyNumberFormat="1" applyFont="1" applyFill="1" applyBorder="1" applyAlignment="1" applyProtection="1">
      <alignment vertical="center"/>
      <protection hidden="1"/>
    </xf>
    <xf numFmtId="4" fontId="20" fillId="13" borderId="1" xfId="0" applyNumberFormat="1" applyFont="1" applyFill="1" applyBorder="1" applyAlignment="1" applyProtection="1">
      <alignment vertical="center"/>
      <protection hidden="1"/>
    </xf>
    <xf numFmtId="4" fontId="20" fillId="13" borderId="3" xfId="0" applyNumberFormat="1" applyFont="1" applyFill="1" applyBorder="1" applyAlignment="1" applyProtection="1">
      <alignment vertical="center"/>
      <protection hidden="1"/>
    </xf>
    <xf numFmtId="4" fontId="20" fillId="13" borderId="7" xfId="0" applyNumberFormat="1" applyFont="1" applyFill="1" applyBorder="1" applyAlignment="1" applyProtection="1">
      <alignment vertical="center"/>
      <protection hidden="1"/>
    </xf>
    <xf numFmtId="0" fontId="20" fillId="9" borderId="3" xfId="0" applyFont="1" applyFill="1" applyBorder="1" applyAlignment="1" applyProtection="1">
      <alignment vertical="center"/>
      <protection hidden="1"/>
    </xf>
    <xf numFmtId="0" fontId="20" fillId="9" borderId="5" xfId="0" applyFont="1" applyFill="1" applyBorder="1" applyAlignment="1" applyProtection="1">
      <alignment horizontal="center" vertical="center"/>
      <protection hidden="1"/>
    </xf>
    <xf numFmtId="0" fontId="20" fillId="9" borderId="5" xfId="0" applyFont="1" applyFill="1" applyBorder="1" applyAlignment="1" applyProtection="1">
      <alignment vertical="center"/>
      <protection hidden="1"/>
    </xf>
    <xf numFmtId="4" fontId="20" fillId="9" borderId="4" xfId="0" applyNumberFormat="1" applyFont="1" applyFill="1" applyBorder="1" applyAlignment="1" applyProtection="1">
      <alignment vertical="center"/>
      <protection hidden="1"/>
    </xf>
    <xf numFmtId="4" fontId="20" fillId="9" borderId="1" xfId="0" applyNumberFormat="1" applyFont="1" applyFill="1" applyBorder="1" applyAlignment="1" applyProtection="1">
      <alignment vertical="center"/>
      <protection hidden="1"/>
    </xf>
    <xf numFmtId="4" fontId="20" fillId="9" borderId="3" xfId="0" applyNumberFormat="1" applyFont="1" applyFill="1" applyBorder="1" applyAlignment="1" applyProtection="1">
      <alignment vertical="center"/>
      <protection hidden="1"/>
    </xf>
    <xf numFmtId="4" fontId="20" fillId="9" borderId="15" xfId="0" applyNumberFormat="1" applyFont="1" applyFill="1" applyBorder="1" applyAlignment="1" applyProtection="1">
      <alignment vertical="center"/>
      <protection hidden="1"/>
    </xf>
    <xf numFmtId="0" fontId="24" fillId="0" borderId="0" xfId="0" applyFont="1" applyAlignment="1">
      <alignment horizontal="left" vertical="center"/>
    </xf>
    <xf numFmtId="4" fontId="20" fillId="9" borderId="1" xfId="0" applyNumberFormat="1" applyFont="1" applyFill="1" applyBorder="1" applyAlignment="1" applyProtection="1">
      <alignment horizontal="center" vertical="center"/>
      <protection hidden="1"/>
    </xf>
    <xf numFmtId="2" fontId="20" fillId="11" borderId="1" xfId="0" applyNumberFormat="1" applyFont="1" applyFill="1" applyBorder="1" applyAlignment="1">
      <alignment horizontal="center" vertical="center" wrapText="1"/>
    </xf>
    <xf numFmtId="3" fontId="15" fillId="0" borderId="1" xfId="0" applyNumberFormat="1" applyFont="1" applyBorder="1" applyAlignment="1">
      <alignment horizontal="center" vertical="center"/>
    </xf>
    <xf numFmtId="0" fontId="4" fillId="0" borderId="1" xfId="0" applyFont="1" applyBorder="1" applyAlignment="1" applyProtection="1">
      <alignment vertical="center"/>
      <protection hidden="1"/>
    </xf>
    <xf numFmtId="10" fontId="4" fillId="0" borderId="1" xfId="0" applyNumberFormat="1" applyFont="1" applyBorder="1" applyAlignment="1" applyProtection="1">
      <alignment vertical="center"/>
      <protection hidden="1"/>
    </xf>
    <xf numFmtId="165" fontId="4" fillId="0" borderId="1" xfId="0" applyNumberFormat="1" applyFont="1" applyBorder="1" applyAlignment="1" applyProtection="1">
      <alignment vertical="center"/>
      <protection hidden="1"/>
    </xf>
    <xf numFmtId="0" fontId="5" fillId="6" borderId="3" xfId="0" applyFont="1" applyFill="1" applyBorder="1" applyAlignment="1" applyProtection="1">
      <alignment vertical="center" wrapText="1"/>
      <protection hidden="1"/>
    </xf>
    <xf numFmtId="0" fontId="0" fillId="0" borderId="4" xfId="0" applyBorder="1" applyAlignment="1">
      <alignment vertical="center"/>
    </xf>
    <xf numFmtId="0" fontId="29" fillId="6" borderId="13" xfId="0" applyFont="1" applyFill="1" applyBorder="1" applyAlignment="1" applyProtection="1">
      <alignment horizontal="left" vertical="center" wrapText="1"/>
      <protection hidden="1"/>
    </xf>
    <xf numFmtId="0" fontId="29" fillId="6" borderId="0" xfId="0" applyFont="1" applyFill="1" applyAlignment="1" applyProtection="1">
      <alignment horizontal="left" vertical="center" wrapText="1"/>
      <protection hidden="1"/>
    </xf>
    <xf numFmtId="0" fontId="29" fillId="6" borderId="14" xfId="0" applyFont="1" applyFill="1" applyBorder="1" applyAlignment="1" applyProtection="1">
      <alignment horizontal="left" vertical="center" wrapText="1"/>
      <protection hidden="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6" fillId="6" borderId="13" xfId="0" applyFont="1" applyFill="1" applyBorder="1" applyAlignment="1" applyProtection="1">
      <alignment vertical="center"/>
      <protection hidden="1"/>
    </xf>
    <xf numFmtId="0" fontId="6" fillId="6" borderId="0" xfId="0" applyFont="1" applyFill="1" applyAlignment="1" applyProtection="1">
      <alignment vertical="center"/>
      <protection hidden="1"/>
    </xf>
    <xf numFmtId="0" fontId="5" fillId="8" borderId="3" xfId="0" applyFont="1" applyFill="1" applyBorder="1" applyAlignment="1" applyProtection="1">
      <alignment horizontal="center" vertical="center" wrapText="1"/>
      <protection hidden="1"/>
    </xf>
    <xf numFmtId="0" fontId="5" fillId="8" borderId="4" xfId="0" applyFont="1" applyFill="1" applyBorder="1" applyAlignment="1" applyProtection="1">
      <alignment horizontal="center" vertical="center" wrapText="1"/>
      <protection hidden="1"/>
    </xf>
    <xf numFmtId="0" fontId="29" fillId="6" borderId="10" xfId="0" applyFont="1" applyFill="1" applyBorder="1" applyAlignment="1" applyProtection="1">
      <alignment horizontal="left" vertical="center" wrapText="1"/>
      <protection hidden="1"/>
    </xf>
    <xf numFmtId="0" fontId="29" fillId="6" borderId="6" xfId="0" applyFont="1" applyFill="1" applyBorder="1" applyAlignment="1" applyProtection="1">
      <alignment horizontal="left" vertical="center" wrapText="1"/>
      <protection hidden="1"/>
    </xf>
    <xf numFmtId="0" fontId="29" fillId="6" borderId="11" xfId="0" applyFont="1" applyFill="1" applyBorder="1" applyAlignment="1" applyProtection="1">
      <alignment horizontal="left" vertical="center" wrapText="1"/>
      <protection hidden="1"/>
    </xf>
    <xf numFmtId="0" fontId="20" fillId="8" borderId="3" xfId="3" applyFont="1" applyFill="1" applyBorder="1" applyAlignment="1" applyProtection="1">
      <alignment horizontal="center" vertical="center" wrapText="1"/>
      <protection hidden="1"/>
    </xf>
    <xf numFmtId="0" fontId="20" fillId="8" borderId="4" xfId="3" applyFont="1" applyFill="1" applyBorder="1" applyAlignment="1" applyProtection="1">
      <alignment horizontal="center" vertical="center" wrapText="1"/>
      <protection hidden="1"/>
    </xf>
  </cellXfs>
  <cellStyles count="9">
    <cellStyle name="Euro" xfId="1" xr:uid="{00000000-0005-0000-0000-000000000000}"/>
    <cellStyle name="Komma 2" xfId="5" xr:uid="{00000000-0005-0000-0000-000001000000}"/>
    <cellStyle name="Prozent" xfId="6" builtinId="5"/>
    <cellStyle name="Standard" xfId="0" builtinId="0"/>
    <cellStyle name="Standard 2" xfId="2" xr:uid="{00000000-0005-0000-0000-000004000000}"/>
    <cellStyle name="Standard 3" xfId="3" xr:uid="{00000000-0005-0000-0000-000005000000}"/>
    <cellStyle name="Standard 3 7" xfId="8" xr:uid="{00000000-0005-0000-0000-000006000000}"/>
    <cellStyle name="Standard 4" xfId="7" xr:uid="{00000000-0005-0000-0000-000007000000}"/>
    <cellStyle name="Währung 2" xfId="4" xr:uid="{00000000-0005-0000-0000-000008000000}"/>
  </cellStyles>
  <dxfs count="15">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7BF37B"/>
      <color rgb="FFFF99CC"/>
      <color rgb="FFF8AC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Drop" dropLines="73" dropStyle="combo" dx="16" fmlaLink="$B$8" fmlaRange="$K$7:$K$8" noThreeD="1" sel="1" val="0"/>
</file>

<file path=xl/ctrlProps/ctrlProp2.xml><?xml version="1.0" encoding="utf-8"?>
<formControlPr xmlns="http://schemas.microsoft.com/office/spreadsheetml/2009/9/main" objectType="Drop" dropLines="73" dropStyle="combo" dx="16" fmlaLink="$B$12" fmlaRange="$K$7:$K$8"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7</xdr:row>
          <xdr:rowOff>47625</xdr:rowOff>
        </xdr:from>
        <xdr:to>
          <xdr:col>1</xdr:col>
          <xdr:colOff>533400</xdr:colOff>
          <xdr:row>7</xdr:row>
          <xdr:rowOff>257175</xdr:rowOff>
        </xdr:to>
        <xdr:sp macro="" textlink="">
          <xdr:nvSpPr>
            <xdr:cNvPr id="26625" name="Drop Down 1" hidden="1">
              <a:extLst>
                <a:ext uri="{63B3BB69-23CF-44E3-9099-C40C66FF867C}">
                  <a14:compatExt spid="_x0000_s26625"/>
                </a:ext>
                <a:ext uri="{FF2B5EF4-FFF2-40B4-BE49-F238E27FC236}">
                  <a16:creationId xmlns:a16="http://schemas.microsoft.com/office/drawing/2014/main" id="{00000000-0008-0000-0700-000001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47625</xdr:rowOff>
        </xdr:from>
        <xdr:to>
          <xdr:col>1</xdr:col>
          <xdr:colOff>533400</xdr:colOff>
          <xdr:row>11</xdr:row>
          <xdr:rowOff>257175</xdr:rowOff>
        </xdr:to>
        <xdr:sp macro="" textlink="">
          <xdr:nvSpPr>
            <xdr:cNvPr id="26631" name="Drop Down 1" hidden="1">
              <a:extLst>
                <a:ext uri="{63B3BB69-23CF-44E3-9099-C40C66FF867C}">
                  <a14:compatExt spid="_x0000_s26631"/>
                </a:ext>
                <a:ext uri="{FF2B5EF4-FFF2-40B4-BE49-F238E27FC236}">
                  <a16:creationId xmlns:a16="http://schemas.microsoft.com/office/drawing/2014/main" id="{00000000-0008-0000-0700-000007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90"/>
  <sheetViews>
    <sheetView tabSelected="1" zoomScaleNormal="100" workbookViewId="0">
      <selection activeCell="B6" sqref="B6"/>
    </sheetView>
  </sheetViews>
  <sheetFormatPr baseColWidth="10" defaultColWidth="11.42578125" defaultRowHeight="13.5" x14ac:dyDescent="0.25"/>
  <cols>
    <col min="1" max="1" width="55.5703125" style="1" customWidth="1"/>
    <col min="2" max="2" width="40.5703125" style="1" customWidth="1"/>
    <col min="3" max="3" width="11.42578125" style="1"/>
    <col min="4" max="5" width="11.42578125" style="154"/>
    <col min="6" max="6" width="11.42578125" style="106"/>
    <col min="7" max="9" width="11.42578125" style="154"/>
    <col min="10" max="16384" width="11.42578125" style="1"/>
  </cols>
  <sheetData>
    <row r="1" spans="1:2" ht="24.95" customHeight="1" x14ac:dyDescent="0.25">
      <c r="A1" s="95" t="s">
        <v>529</v>
      </c>
      <c r="B1" s="91"/>
    </row>
    <row r="2" spans="1:2" ht="20.100000000000001" customHeight="1" x14ac:dyDescent="0.25">
      <c r="A2" s="53" t="s">
        <v>0</v>
      </c>
      <c r="B2" s="36"/>
    </row>
    <row r="3" spans="1:2" ht="20.100000000000001" customHeight="1" x14ac:dyDescent="0.25">
      <c r="A3" s="94" t="s">
        <v>173</v>
      </c>
      <c r="B3" s="36"/>
    </row>
    <row r="4" spans="1:2" ht="9.9499999999999993" customHeight="1" x14ac:dyDescent="0.25">
      <c r="A4" s="107"/>
      <c r="B4" s="108"/>
    </row>
    <row r="5" spans="1:2" ht="30" customHeight="1" x14ac:dyDescent="0.25">
      <c r="A5" s="92" t="s">
        <v>156</v>
      </c>
      <c r="B5" s="93"/>
    </row>
    <row r="6" spans="1:2" x14ac:dyDescent="0.25">
      <c r="A6" s="55" t="s">
        <v>114</v>
      </c>
      <c r="B6" s="134"/>
    </row>
    <row r="7" spans="1:2" x14ac:dyDescent="0.25">
      <c r="A7" s="55" t="s">
        <v>188</v>
      </c>
      <c r="B7" s="134"/>
    </row>
    <row r="8" spans="1:2" x14ac:dyDescent="0.25">
      <c r="A8" s="55" t="s">
        <v>51</v>
      </c>
      <c r="B8" s="134"/>
    </row>
    <row r="9" spans="1:2" x14ac:dyDescent="0.25">
      <c r="A9" s="55" t="s">
        <v>112</v>
      </c>
      <c r="B9" s="134"/>
    </row>
    <row r="10" spans="1:2" x14ac:dyDescent="0.25">
      <c r="A10" s="55" t="s">
        <v>113</v>
      </c>
      <c r="B10" s="134"/>
    </row>
    <row r="11" spans="1:2" x14ac:dyDescent="0.25">
      <c r="A11" s="55" t="s">
        <v>49</v>
      </c>
      <c r="B11" s="134"/>
    </row>
    <row r="12" spans="1:2" x14ac:dyDescent="0.25">
      <c r="A12" s="55" t="s">
        <v>50</v>
      </c>
      <c r="B12" s="134"/>
    </row>
    <row r="13" spans="1:2" x14ac:dyDescent="0.25">
      <c r="A13" s="55" t="s">
        <v>155</v>
      </c>
      <c r="B13" s="134"/>
    </row>
    <row r="14" spans="1:2" ht="9.9499999999999993" customHeight="1" x14ac:dyDescent="0.25">
      <c r="A14" s="56"/>
      <c r="B14" s="5"/>
    </row>
    <row r="15" spans="1:2" ht="30" customHeight="1" x14ac:dyDescent="0.25">
      <c r="A15" s="125" t="s">
        <v>157</v>
      </c>
      <c r="B15" s="132"/>
    </row>
    <row r="16" spans="1:2" ht="20.100000000000001" customHeight="1" x14ac:dyDescent="0.25">
      <c r="A16" s="52" t="s">
        <v>158</v>
      </c>
      <c r="B16" s="60"/>
    </row>
    <row r="17" spans="1:6" x14ac:dyDescent="0.25">
      <c r="A17" s="55" t="s">
        <v>159</v>
      </c>
      <c r="B17" s="134"/>
      <c r="F17" s="106" t="s">
        <v>151</v>
      </c>
    </row>
    <row r="18" spans="1:6" ht="67.5" x14ac:dyDescent="0.25">
      <c r="A18" s="158" t="s">
        <v>239</v>
      </c>
      <c r="B18" s="134"/>
    </row>
    <row r="19" spans="1:6" x14ac:dyDescent="0.25">
      <c r="A19" s="55" t="s">
        <v>240</v>
      </c>
      <c r="B19" s="134"/>
      <c r="F19" s="106" t="s">
        <v>230</v>
      </c>
    </row>
    <row r="20" spans="1:6" x14ac:dyDescent="0.25">
      <c r="A20" s="55" t="s">
        <v>243</v>
      </c>
      <c r="B20" s="134"/>
      <c r="F20" s="106" t="s">
        <v>182</v>
      </c>
    </row>
    <row r="21" spans="1:6" x14ac:dyDescent="0.25">
      <c r="A21" s="55" t="s">
        <v>241</v>
      </c>
      <c r="B21" s="134"/>
    </row>
    <row r="22" spans="1:6" x14ac:dyDescent="0.25">
      <c r="A22" s="55" t="s">
        <v>242</v>
      </c>
      <c r="B22" s="134"/>
    </row>
    <row r="23" spans="1:6" x14ac:dyDescent="0.25">
      <c r="A23" s="55" t="s">
        <v>163</v>
      </c>
      <c r="B23" s="134"/>
    </row>
    <row r="24" spans="1:6" ht="9.9499999999999993" customHeight="1" x14ac:dyDescent="0.25">
      <c r="A24" s="56"/>
      <c r="B24" s="5"/>
      <c r="F24" s="106" t="s">
        <v>151</v>
      </c>
    </row>
    <row r="25" spans="1:6" ht="30" customHeight="1" x14ac:dyDescent="0.25">
      <c r="A25" s="125" t="s">
        <v>234</v>
      </c>
      <c r="B25" s="132"/>
      <c r="F25" s="106" t="s">
        <v>152</v>
      </c>
    </row>
    <row r="26" spans="1:6" ht="87.75" customHeight="1" x14ac:dyDescent="0.25">
      <c r="A26" s="198" t="s">
        <v>236</v>
      </c>
      <c r="B26" s="199"/>
      <c r="F26" s="106" t="s">
        <v>183</v>
      </c>
    </row>
    <row r="27" spans="1:6" x14ac:dyDescent="0.25">
      <c r="A27" s="55" t="s">
        <v>168</v>
      </c>
      <c r="B27" s="134"/>
    </row>
    <row r="28" spans="1:6" x14ac:dyDescent="0.25">
      <c r="A28" s="55" t="s">
        <v>160</v>
      </c>
      <c r="B28" s="134"/>
    </row>
    <row r="29" spans="1:6" x14ac:dyDescent="0.25">
      <c r="A29" s="55" t="s">
        <v>164</v>
      </c>
      <c r="B29" s="134"/>
    </row>
    <row r="30" spans="1:6" x14ac:dyDescent="0.25">
      <c r="A30" s="55" t="s">
        <v>195</v>
      </c>
      <c r="B30" s="156"/>
    </row>
    <row r="31" spans="1:6" x14ac:dyDescent="0.25">
      <c r="A31" s="55" t="s">
        <v>235</v>
      </c>
      <c r="B31" s="155"/>
    </row>
    <row r="32" spans="1:6" ht="9.9499999999999993" customHeight="1" x14ac:dyDescent="0.25">
      <c r="A32" s="52"/>
      <c r="B32" s="36"/>
    </row>
    <row r="33" spans="1:6" x14ac:dyDescent="0.25">
      <c r="A33" s="55" t="s">
        <v>168</v>
      </c>
      <c r="B33" s="134"/>
    </row>
    <row r="34" spans="1:6" x14ac:dyDescent="0.25">
      <c r="A34" s="55" t="s">
        <v>160</v>
      </c>
      <c r="B34" s="134"/>
    </row>
    <row r="35" spans="1:6" x14ac:dyDescent="0.25">
      <c r="A35" s="55" t="s">
        <v>164</v>
      </c>
      <c r="B35" s="134"/>
    </row>
    <row r="36" spans="1:6" x14ac:dyDescent="0.25">
      <c r="A36" s="55" t="s">
        <v>195</v>
      </c>
      <c r="B36" s="156"/>
    </row>
    <row r="37" spans="1:6" x14ac:dyDescent="0.25">
      <c r="A37" s="55" t="s">
        <v>235</v>
      </c>
      <c r="B37" s="155"/>
    </row>
    <row r="38" spans="1:6" ht="9.9499999999999993" customHeight="1" x14ac:dyDescent="0.25">
      <c r="A38" s="52"/>
      <c r="B38" s="36"/>
    </row>
    <row r="39" spans="1:6" x14ac:dyDescent="0.25">
      <c r="A39" s="55" t="s">
        <v>168</v>
      </c>
      <c r="B39" s="134"/>
    </row>
    <row r="40" spans="1:6" x14ac:dyDescent="0.25">
      <c r="A40" s="55" t="s">
        <v>160</v>
      </c>
      <c r="B40" s="134"/>
    </row>
    <row r="41" spans="1:6" x14ac:dyDescent="0.25">
      <c r="A41" s="55" t="s">
        <v>164</v>
      </c>
      <c r="B41" s="134"/>
    </row>
    <row r="42" spans="1:6" x14ac:dyDescent="0.25">
      <c r="A42" s="55" t="s">
        <v>195</v>
      </c>
      <c r="B42" s="156"/>
    </row>
    <row r="43" spans="1:6" x14ac:dyDescent="0.25">
      <c r="A43" s="55" t="s">
        <v>235</v>
      </c>
      <c r="B43" s="155"/>
    </row>
    <row r="44" spans="1:6" ht="9.9499999999999993" customHeight="1" x14ac:dyDescent="0.25">
      <c r="A44" s="56"/>
      <c r="B44" s="5"/>
    </row>
    <row r="45" spans="1:6" ht="30" customHeight="1" x14ac:dyDescent="0.25">
      <c r="A45" s="125" t="s">
        <v>257</v>
      </c>
      <c r="B45" s="132"/>
      <c r="F45" s="106" t="s">
        <v>152</v>
      </c>
    </row>
    <row r="46" spans="1:6" ht="58.5" customHeight="1" x14ac:dyDescent="0.25">
      <c r="A46" s="198" t="s">
        <v>248</v>
      </c>
      <c r="B46" s="199"/>
      <c r="F46" s="106" t="s">
        <v>183</v>
      </c>
    </row>
    <row r="47" spans="1:6" x14ac:dyDescent="0.25">
      <c r="A47" s="55" t="s">
        <v>168</v>
      </c>
      <c r="B47" s="134"/>
    </row>
    <row r="48" spans="1:6" x14ac:dyDescent="0.25">
      <c r="A48" s="55" t="s">
        <v>160</v>
      </c>
      <c r="B48" s="134"/>
    </row>
    <row r="49" spans="1:2" x14ac:dyDescent="0.25">
      <c r="A49" s="55" t="s">
        <v>164</v>
      </c>
      <c r="B49" s="134"/>
    </row>
    <row r="50" spans="1:2" x14ac:dyDescent="0.25">
      <c r="A50" s="55" t="s">
        <v>195</v>
      </c>
      <c r="B50" s="156"/>
    </row>
    <row r="51" spans="1:2" x14ac:dyDescent="0.25">
      <c r="A51" s="55" t="s">
        <v>235</v>
      </c>
      <c r="B51" s="155"/>
    </row>
    <row r="52" spans="1:2" ht="9.9499999999999993" customHeight="1" x14ac:dyDescent="0.25">
      <c r="A52" s="52"/>
      <c r="B52" s="36"/>
    </row>
    <row r="53" spans="1:2" x14ac:dyDescent="0.25">
      <c r="A53" s="55" t="s">
        <v>168</v>
      </c>
      <c r="B53" s="134"/>
    </row>
    <row r="54" spans="1:2" x14ac:dyDescent="0.25">
      <c r="A54" s="55" t="s">
        <v>160</v>
      </c>
      <c r="B54" s="134"/>
    </row>
    <row r="55" spans="1:2" x14ac:dyDescent="0.25">
      <c r="A55" s="55" t="s">
        <v>164</v>
      </c>
      <c r="B55" s="134"/>
    </row>
    <row r="56" spans="1:2" x14ac:dyDescent="0.25">
      <c r="A56" s="55" t="s">
        <v>195</v>
      </c>
      <c r="B56" s="156"/>
    </row>
    <row r="57" spans="1:2" x14ac:dyDescent="0.25">
      <c r="A57" s="55" t="s">
        <v>235</v>
      </c>
      <c r="B57" s="155"/>
    </row>
    <row r="58" spans="1:2" ht="9.9499999999999993" customHeight="1" x14ac:dyDescent="0.25">
      <c r="A58" s="52"/>
      <c r="B58" s="36"/>
    </row>
    <row r="59" spans="1:2" x14ac:dyDescent="0.25">
      <c r="A59" s="55" t="s">
        <v>168</v>
      </c>
      <c r="B59" s="134"/>
    </row>
    <row r="60" spans="1:2" x14ac:dyDescent="0.25">
      <c r="A60" s="55" t="s">
        <v>160</v>
      </c>
      <c r="B60" s="134"/>
    </row>
    <row r="61" spans="1:2" x14ac:dyDescent="0.25">
      <c r="A61" s="55" t="s">
        <v>164</v>
      </c>
      <c r="B61" s="134"/>
    </row>
    <row r="62" spans="1:2" x14ac:dyDescent="0.25">
      <c r="A62" s="55" t="s">
        <v>195</v>
      </c>
      <c r="B62" s="156"/>
    </row>
    <row r="63" spans="1:2" x14ac:dyDescent="0.25">
      <c r="A63" s="55" t="s">
        <v>235</v>
      </c>
      <c r="B63" s="155"/>
    </row>
    <row r="64" spans="1:2" ht="9.9499999999999993" customHeight="1" x14ac:dyDescent="0.25">
      <c r="A64" s="56"/>
      <c r="B64" s="5"/>
    </row>
    <row r="65" spans="1:2" ht="30" customHeight="1" x14ac:dyDescent="0.25">
      <c r="A65" s="125" t="s">
        <v>161</v>
      </c>
      <c r="B65" s="132"/>
    </row>
    <row r="66" spans="1:2" ht="20.100000000000001" customHeight="1" x14ac:dyDescent="0.25">
      <c r="A66" s="52" t="s">
        <v>162</v>
      </c>
      <c r="B66" s="60"/>
    </row>
    <row r="67" spans="1:2" x14ac:dyDescent="0.25">
      <c r="A67" s="55" t="s">
        <v>246</v>
      </c>
      <c r="B67" s="134"/>
    </row>
    <row r="68" spans="1:2" x14ac:dyDescent="0.25">
      <c r="A68" s="55" t="s">
        <v>247</v>
      </c>
      <c r="B68" s="134"/>
    </row>
    <row r="69" spans="1:2" x14ac:dyDescent="0.25">
      <c r="A69" s="55" t="s">
        <v>244</v>
      </c>
      <c r="B69" s="134"/>
    </row>
    <row r="70" spans="1:2" x14ac:dyDescent="0.25">
      <c r="A70" s="55" t="s">
        <v>167</v>
      </c>
      <c r="B70" s="134"/>
    </row>
    <row r="71" spans="1:2" x14ac:dyDescent="0.25">
      <c r="A71" s="55" t="s">
        <v>165</v>
      </c>
      <c r="B71" s="134"/>
    </row>
    <row r="72" spans="1:2" x14ac:dyDescent="0.25">
      <c r="A72" s="55" t="s">
        <v>166</v>
      </c>
      <c r="B72" s="134"/>
    </row>
    <row r="73" spans="1:2" s="157" customFormat="1" ht="27" x14ac:dyDescent="0.25">
      <c r="A73" s="158" t="s">
        <v>237</v>
      </c>
      <c r="B73" s="134"/>
    </row>
    <row r="74" spans="1:2" ht="9.9499999999999993" customHeight="1" x14ac:dyDescent="0.25">
      <c r="A74" s="56"/>
      <c r="B74" s="5"/>
    </row>
    <row r="75" spans="1:2" ht="30" customHeight="1" x14ac:dyDescent="0.25">
      <c r="A75" s="125" t="s">
        <v>170</v>
      </c>
      <c r="B75" s="132"/>
    </row>
    <row r="76" spans="1:2" ht="20.100000000000001" customHeight="1" x14ac:dyDescent="0.25">
      <c r="A76" s="52" t="s">
        <v>169</v>
      </c>
      <c r="B76" s="60"/>
    </row>
    <row r="77" spans="1:2" ht="20.100000000000001" customHeight="1" x14ac:dyDescent="0.25">
      <c r="A77" s="52" t="s">
        <v>172</v>
      </c>
      <c r="B77" s="60"/>
    </row>
    <row r="78" spans="1:2" x14ac:dyDescent="0.25">
      <c r="A78" s="55" t="s">
        <v>227</v>
      </c>
      <c r="B78" s="134"/>
    </row>
    <row r="79" spans="1:2" x14ac:dyDescent="0.25">
      <c r="A79" s="55" t="s">
        <v>228</v>
      </c>
      <c r="B79" s="134"/>
    </row>
    <row r="80" spans="1:2" x14ac:dyDescent="0.25">
      <c r="A80" s="55" t="s">
        <v>229</v>
      </c>
      <c r="B80" s="134"/>
    </row>
    <row r="81" spans="1:2" ht="9.9499999999999993" customHeight="1" x14ac:dyDescent="0.25">
      <c r="A81" s="56"/>
      <c r="B81" s="5"/>
    </row>
    <row r="82" spans="1:2" x14ac:dyDescent="0.25">
      <c r="A82" s="55" t="s">
        <v>227</v>
      </c>
      <c r="B82" s="134"/>
    </row>
    <row r="83" spans="1:2" x14ac:dyDescent="0.25">
      <c r="A83" s="55" t="s">
        <v>228</v>
      </c>
      <c r="B83" s="134"/>
    </row>
    <row r="84" spans="1:2" x14ac:dyDescent="0.25">
      <c r="A84" s="55" t="s">
        <v>229</v>
      </c>
      <c r="B84" s="134"/>
    </row>
    <row r="85" spans="1:2" ht="9.9499999999999993" customHeight="1" x14ac:dyDescent="0.25">
      <c r="A85" s="56"/>
      <c r="B85" s="5"/>
    </row>
    <row r="86" spans="1:2" ht="30" customHeight="1" x14ac:dyDescent="0.25">
      <c r="A86" s="125" t="s">
        <v>181</v>
      </c>
      <c r="B86" s="132"/>
    </row>
    <row r="87" spans="1:2" ht="20.100000000000001" customHeight="1" x14ac:dyDescent="0.25">
      <c r="A87" s="52" t="s">
        <v>186</v>
      </c>
      <c r="B87" s="60"/>
    </row>
    <row r="88" spans="1:2" ht="20.100000000000001" customHeight="1" x14ac:dyDescent="0.25">
      <c r="A88" s="52" t="s">
        <v>187</v>
      </c>
      <c r="B88" s="60"/>
    </row>
    <row r="89" spans="1:2" ht="60" customHeight="1" x14ac:dyDescent="0.25">
      <c r="A89" s="55" t="s">
        <v>184</v>
      </c>
      <c r="B89" s="135"/>
    </row>
    <row r="90" spans="1:2" ht="60" customHeight="1" x14ac:dyDescent="0.25">
      <c r="A90" s="55" t="s">
        <v>185</v>
      </c>
      <c r="B90" s="135"/>
    </row>
  </sheetData>
  <sheetProtection algorithmName="SHA-512" hashValue="5oq8c6SoCBQ2JKyJA0dhEgyZH9qmvPGsWAwMkqzTmJxRVYU3bka+KcpVLjsTTImuAryFVqSfe+0eCWjXSMq4ig==" saltValue="gf7OUcIgwgtnkcG+39OEBw==" spinCount="100000" sheet="1" objects="1" scenarios="1"/>
  <mergeCells count="2">
    <mergeCell ref="A46:B46"/>
    <mergeCell ref="A26:B26"/>
  </mergeCells>
  <conditionalFormatting sqref="A26">
    <cfRule type="expression" dxfId="14" priority="7">
      <formula>NOT(CELL("Schutz",A26))</formula>
    </cfRule>
  </conditionalFormatting>
  <conditionalFormatting sqref="A46">
    <cfRule type="expression" dxfId="13" priority="6">
      <formula>NOT(CELL("Schutz",A46))</formula>
    </cfRule>
  </conditionalFormatting>
  <conditionalFormatting sqref="A1:XFD25">
    <cfRule type="expression" dxfId="12" priority="1">
      <formula>NOT(CELL("Schutz",A1))</formula>
    </cfRule>
  </conditionalFormatting>
  <conditionalFormatting sqref="A47:XFD1048576">
    <cfRule type="expression" dxfId="11" priority="5">
      <formula>NOT(CELL("Schutz",A47))</formula>
    </cfRule>
  </conditionalFormatting>
  <conditionalFormatting sqref="C26:XFD26 A27:XFD45 C46:XFD46">
    <cfRule type="expression" dxfId="10" priority="16">
      <formula>NOT(CELL("Schutz",A26))</formula>
    </cfRule>
  </conditionalFormatting>
  <dataValidations count="4">
    <dataValidation type="list" allowBlank="1" showInputMessage="1" showErrorMessage="1" sqref="B23" xr:uid="{00000000-0002-0000-0400-000000000000}">
      <formula1>$F$23:$F$26</formula1>
    </dataValidation>
    <dataValidation type="list" allowBlank="1" showInputMessage="1" showErrorMessage="1" sqref="B19:B20" xr:uid="{00000000-0002-0000-0400-000001000000}">
      <formula1>$F$16:$F$20</formula1>
    </dataValidation>
    <dataValidation type="list" allowBlank="1" showInputMessage="1" showErrorMessage="1" sqref="B73 B17:B18 B21:B22" xr:uid="{00000000-0002-0000-0400-000002000000}">
      <formula1>$F$24:$F$25</formula1>
    </dataValidation>
    <dataValidation type="whole" operator="greaterThan" allowBlank="1" showInputMessage="1" showErrorMessage="1" error="Fläche in Quadratmetern als ganze Zahl eintragen" promptTitle="Jahresreinigungsfläche" prompt="Fläche in Quadratmetern als ganze Zahl eintragen" sqref="B30 B36 B42 B50 B56 B62" xr:uid="{00000000-0002-0000-0400-000003000000}">
      <formula1>0</formula1>
    </dataValidation>
  </dataValidations>
  <printOptions horizontalCentered="1"/>
  <pageMargins left="0.31496062992125984" right="0.11811023622047245" top="0.59055118110236227" bottom="0.59055118110236227" header="0.39370078740157483" footer="0.39370078740157483"/>
  <pageSetup paperSize="9" fitToHeight="0" orientation="portrait" r:id="rId1"/>
  <headerFooter alignWithMargins="0"/>
  <rowBreaks count="1" manualBreakCount="1">
    <brk id="74"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M52"/>
  <sheetViews>
    <sheetView zoomScaleNormal="100" workbookViewId="0">
      <selection activeCell="B13" sqref="B13"/>
    </sheetView>
  </sheetViews>
  <sheetFormatPr baseColWidth="10" defaultColWidth="11.42578125" defaultRowHeight="13.5" x14ac:dyDescent="0.25"/>
  <cols>
    <col min="1" max="1" width="35.5703125" style="1" customWidth="1"/>
    <col min="2" max="13" width="10.5703125" style="1" customWidth="1"/>
    <col min="14" max="16384" width="11.42578125" style="1"/>
  </cols>
  <sheetData>
    <row r="1" spans="1:13" ht="24.95" customHeight="1" x14ac:dyDescent="0.25">
      <c r="A1" s="95" t="str">
        <f>Auftraggeber</f>
        <v>Stadt Guben</v>
      </c>
      <c r="B1" s="97"/>
      <c r="C1" s="97"/>
      <c r="D1" s="97"/>
      <c r="E1" s="97"/>
      <c r="F1" s="97"/>
      <c r="G1" s="97"/>
      <c r="H1" s="97"/>
      <c r="I1" s="97"/>
      <c r="J1" s="97"/>
      <c r="K1" s="97"/>
      <c r="L1" s="97"/>
      <c r="M1" s="91"/>
    </row>
    <row r="2" spans="1:13" ht="20.100000000000001" customHeight="1" x14ac:dyDescent="0.25">
      <c r="A2" s="53" t="str">
        <f>Leistungsgegenstand</f>
        <v>Ausschreibung der Gebäudereinigung</v>
      </c>
      <c r="B2" s="5"/>
      <c r="C2" s="4"/>
      <c r="D2" s="4"/>
      <c r="E2" s="4"/>
      <c r="F2" s="4"/>
      <c r="G2" s="4"/>
      <c r="H2" s="4"/>
      <c r="I2" s="4"/>
      <c r="J2" s="4"/>
      <c r="K2" s="4"/>
      <c r="L2" s="4"/>
      <c r="M2" s="37"/>
    </row>
    <row r="3" spans="1:13" ht="80.099999999999994" customHeight="1" x14ac:dyDescent="0.25">
      <c r="A3" s="200" t="s">
        <v>249</v>
      </c>
      <c r="B3" s="201"/>
      <c r="C3" s="201"/>
      <c r="D3" s="201"/>
      <c r="E3" s="201"/>
      <c r="F3" s="201"/>
      <c r="G3" s="201"/>
      <c r="H3" s="201"/>
      <c r="I3" s="201"/>
      <c r="J3" s="201"/>
      <c r="K3" s="201"/>
      <c r="L3" s="201"/>
      <c r="M3" s="202"/>
    </row>
    <row r="4" spans="1:13" ht="9.9499999999999993" customHeight="1" x14ac:dyDescent="0.25">
      <c r="A4" s="107"/>
      <c r="B4" s="109"/>
      <c r="C4" s="110"/>
      <c r="D4" s="110"/>
      <c r="E4" s="110"/>
      <c r="F4" s="110"/>
      <c r="G4" s="110"/>
      <c r="H4" s="110"/>
      <c r="I4" s="110"/>
      <c r="J4" s="110"/>
      <c r="K4" s="110"/>
      <c r="L4" s="110"/>
      <c r="M4" s="111"/>
    </row>
    <row r="5" spans="1:13" ht="30" customHeight="1" x14ac:dyDescent="0.25">
      <c r="A5" s="125" t="s">
        <v>171</v>
      </c>
      <c r="B5" s="126"/>
      <c r="C5" s="126"/>
      <c r="D5" s="126"/>
      <c r="E5" s="126"/>
      <c r="F5" s="126"/>
      <c r="G5" s="126"/>
      <c r="H5" s="126"/>
      <c r="I5" s="126"/>
      <c r="J5" s="126"/>
      <c r="K5" s="126"/>
      <c r="L5" s="126"/>
      <c r="M5" s="127"/>
    </row>
    <row r="6" spans="1:13" ht="9.9499999999999993" customHeight="1" x14ac:dyDescent="0.25">
      <c r="A6" s="205"/>
      <c r="B6" s="206"/>
      <c r="C6" s="206"/>
      <c r="D6" s="206"/>
      <c r="E6" s="206"/>
      <c r="F6" s="206"/>
      <c r="G6" s="206"/>
      <c r="H6" s="54"/>
      <c r="I6" s="54"/>
      <c r="J6" s="54"/>
      <c r="K6" s="54"/>
      <c r="L6" s="54"/>
      <c r="M6" s="60"/>
    </row>
    <row r="7" spans="1:13" ht="39.950000000000003" customHeight="1" x14ac:dyDescent="0.25">
      <c r="A7" s="61"/>
      <c r="B7" s="207" t="s">
        <v>177</v>
      </c>
      <c r="C7" s="208"/>
      <c r="D7" s="207" t="s">
        <v>245</v>
      </c>
      <c r="E7" s="208"/>
      <c r="F7" s="203" t="s">
        <v>135</v>
      </c>
      <c r="G7" s="204"/>
      <c r="H7" s="203" t="s">
        <v>176</v>
      </c>
      <c r="I7" s="204"/>
      <c r="J7" s="203" t="s">
        <v>107</v>
      </c>
      <c r="K7" s="204"/>
      <c r="L7" s="203" t="s">
        <v>107</v>
      </c>
      <c r="M7" s="204"/>
    </row>
    <row r="8" spans="1:13" x14ac:dyDescent="0.25">
      <c r="A8" s="61"/>
      <c r="B8" s="62"/>
      <c r="C8" s="62"/>
      <c r="D8" s="62"/>
      <c r="E8" s="62"/>
      <c r="F8" s="63"/>
      <c r="G8" s="63"/>
      <c r="H8" s="63"/>
      <c r="I8" s="63"/>
      <c r="J8" s="63"/>
      <c r="K8" s="63"/>
      <c r="L8" s="63"/>
      <c r="M8" s="64"/>
    </row>
    <row r="9" spans="1:13" ht="15" customHeight="1" x14ac:dyDescent="0.25">
      <c r="A9" s="65" t="s">
        <v>1</v>
      </c>
      <c r="B9" s="66">
        <v>1</v>
      </c>
      <c r="C9" s="67">
        <v>15</v>
      </c>
      <c r="D9" s="66">
        <v>1</v>
      </c>
      <c r="E9" s="67">
        <v>15</v>
      </c>
      <c r="F9" s="68">
        <v>1</v>
      </c>
      <c r="G9" s="136"/>
      <c r="H9" s="68">
        <v>1</v>
      </c>
      <c r="I9" s="136"/>
      <c r="J9" s="68">
        <v>1</v>
      </c>
      <c r="K9" s="136"/>
      <c r="L9" s="68">
        <v>1</v>
      </c>
      <c r="M9" s="136"/>
    </row>
    <row r="10" spans="1:13" ht="9.9499999999999993" customHeight="1" x14ac:dyDescent="0.25">
      <c r="A10" s="61"/>
      <c r="B10" s="62"/>
      <c r="C10" s="62"/>
      <c r="D10" s="62"/>
      <c r="E10" s="62"/>
      <c r="F10" s="63"/>
      <c r="G10" s="63"/>
      <c r="H10" s="63"/>
      <c r="I10" s="63"/>
      <c r="J10" s="63"/>
      <c r="K10" s="63"/>
      <c r="L10" s="63"/>
      <c r="M10" s="64"/>
    </row>
    <row r="11" spans="1:13" x14ac:dyDescent="0.25">
      <c r="A11" s="69" t="s">
        <v>2</v>
      </c>
      <c r="B11" s="70"/>
      <c r="C11" s="71"/>
      <c r="D11" s="70"/>
      <c r="E11" s="71"/>
      <c r="F11" s="72"/>
      <c r="G11" s="73"/>
      <c r="H11" s="72"/>
      <c r="I11" s="73"/>
      <c r="J11" s="72"/>
      <c r="K11" s="73"/>
      <c r="L11" s="72"/>
      <c r="M11" s="73"/>
    </row>
    <row r="12" spans="1:13" x14ac:dyDescent="0.25">
      <c r="A12" s="74" t="s">
        <v>3</v>
      </c>
      <c r="B12" s="75"/>
      <c r="C12" s="76"/>
      <c r="D12" s="75"/>
      <c r="E12" s="76"/>
      <c r="F12" s="77"/>
      <c r="G12" s="78"/>
      <c r="H12" s="77"/>
      <c r="I12" s="78"/>
      <c r="J12" s="77"/>
      <c r="K12" s="78"/>
      <c r="L12" s="77"/>
      <c r="M12" s="78"/>
    </row>
    <row r="13" spans="1:13" x14ac:dyDescent="0.25">
      <c r="A13" s="79" t="s">
        <v>4</v>
      </c>
      <c r="B13" s="137"/>
      <c r="C13" s="80">
        <f>C$9*B13</f>
        <v>0</v>
      </c>
      <c r="D13" s="137"/>
      <c r="E13" s="80">
        <f>E$9*D13</f>
        <v>0</v>
      </c>
      <c r="F13" s="137"/>
      <c r="G13" s="80">
        <f>G$9*F13</f>
        <v>0</v>
      </c>
      <c r="H13" s="137"/>
      <c r="I13" s="80">
        <f>I$9*H13</f>
        <v>0</v>
      </c>
      <c r="J13" s="137"/>
      <c r="K13" s="80">
        <f>K$9*J13</f>
        <v>0</v>
      </c>
      <c r="L13" s="137"/>
      <c r="M13" s="80">
        <f>M$9*L13</f>
        <v>0</v>
      </c>
    </row>
    <row r="14" spans="1:13" x14ac:dyDescent="0.25">
      <c r="A14" s="79" t="s">
        <v>93</v>
      </c>
      <c r="B14" s="137"/>
      <c r="C14" s="80">
        <f>C$9*B14</f>
        <v>0</v>
      </c>
      <c r="D14" s="137"/>
      <c r="E14" s="80">
        <f>E$9*D14</f>
        <v>0</v>
      </c>
      <c r="F14" s="137"/>
      <c r="G14" s="80">
        <f>G$9*F14</f>
        <v>0</v>
      </c>
      <c r="H14" s="137"/>
      <c r="I14" s="80">
        <f>I$9*H14</f>
        <v>0</v>
      </c>
      <c r="J14" s="137"/>
      <c r="K14" s="80">
        <f>K$9*J14</f>
        <v>0</v>
      </c>
      <c r="L14" s="137"/>
      <c r="M14" s="80">
        <f>M$9*L14</f>
        <v>0</v>
      </c>
    </row>
    <row r="15" spans="1:13" x14ac:dyDescent="0.25">
      <c r="A15" s="79" t="s">
        <v>101</v>
      </c>
      <c r="B15" s="137"/>
      <c r="C15" s="80">
        <f>C$9*B15</f>
        <v>0</v>
      </c>
      <c r="D15" s="137"/>
      <c r="E15" s="80">
        <f>E$9*D15</f>
        <v>0</v>
      </c>
      <c r="F15" s="137"/>
      <c r="G15" s="80">
        <f>G$9*F15</f>
        <v>0</v>
      </c>
      <c r="H15" s="137"/>
      <c r="I15" s="80">
        <f>I$9*H15</f>
        <v>0</v>
      </c>
      <c r="J15" s="137"/>
      <c r="K15" s="80">
        <f>K$9*J15</f>
        <v>0</v>
      </c>
      <c r="L15" s="137"/>
      <c r="M15" s="80">
        <f>M$9*L15</f>
        <v>0</v>
      </c>
    </row>
    <row r="16" spans="1:13" x14ac:dyDescent="0.25">
      <c r="A16" s="79" t="s">
        <v>100</v>
      </c>
      <c r="B16" s="137"/>
      <c r="C16" s="80">
        <f>C$9*B16</f>
        <v>0</v>
      </c>
      <c r="D16" s="137"/>
      <c r="E16" s="80">
        <f>E$9*D16</f>
        <v>0</v>
      </c>
      <c r="F16" s="137"/>
      <c r="G16" s="80">
        <f>G$9*F16</f>
        <v>0</v>
      </c>
      <c r="H16" s="137"/>
      <c r="I16" s="80">
        <f>I$9*H16</f>
        <v>0</v>
      </c>
      <c r="J16" s="137"/>
      <c r="K16" s="80">
        <f>K$9*J16</f>
        <v>0</v>
      </c>
      <c r="L16" s="137"/>
      <c r="M16" s="80">
        <f>M$9*L16</f>
        <v>0</v>
      </c>
    </row>
    <row r="17" spans="1:13" x14ac:dyDescent="0.25">
      <c r="A17" s="79" t="s">
        <v>5</v>
      </c>
      <c r="B17" s="137"/>
      <c r="C17" s="80">
        <f>C$9*B17</f>
        <v>0</v>
      </c>
      <c r="D17" s="137"/>
      <c r="E17" s="80">
        <f>E$9*D17</f>
        <v>0</v>
      </c>
      <c r="F17" s="137"/>
      <c r="G17" s="80">
        <f>G$9*F17</f>
        <v>0</v>
      </c>
      <c r="H17" s="137"/>
      <c r="I17" s="80">
        <f>I$9*H17</f>
        <v>0</v>
      </c>
      <c r="J17" s="137"/>
      <c r="K17" s="80">
        <f>K$9*J17</f>
        <v>0</v>
      </c>
      <c r="L17" s="137"/>
      <c r="M17" s="80">
        <f>M$9*L17</f>
        <v>0</v>
      </c>
    </row>
    <row r="18" spans="1:13" ht="20.25" customHeight="1" x14ac:dyDescent="0.25">
      <c r="A18" s="96" t="s">
        <v>175</v>
      </c>
      <c r="B18" s="58"/>
      <c r="C18" s="58"/>
      <c r="D18" s="58"/>
      <c r="E18" s="58"/>
      <c r="F18" s="58"/>
      <c r="G18" s="58"/>
      <c r="H18" s="58"/>
      <c r="I18" s="58"/>
      <c r="J18" s="58"/>
      <c r="K18" s="58"/>
      <c r="L18" s="58"/>
      <c r="M18" s="59"/>
    </row>
    <row r="19" spans="1:13" x14ac:dyDescent="0.25">
      <c r="A19" s="79" t="s">
        <v>6</v>
      </c>
      <c r="B19" s="137">
        <v>7.2999999999999995E-2</v>
      </c>
      <c r="C19" s="81">
        <f t="shared" ref="C19:C24" si="0">(C$9+SUM(C$13:C$17))*B19</f>
        <v>1.095</v>
      </c>
      <c r="D19" s="137"/>
      <c r="E19" s="81">
        <f t="shared" ref="E19:E25" si="1">(E$9+SUM(E$13:E$17))*D19</f>
        <v>0</v>
      </c>
      <c r="F19" s="137">
        <v>7.2999999999999995E-2</v>
      </c>
      <c r="G19" s="81">
        <f t="shared" ref="G19:G24" si="2">(G$9+SUM(G$13:G$17))*F19</f>
        <v>0</v>
      </c>
      <c r="H19" s="137">
        <v>7.2999999999999995E-2</v>
      </c>
      <c r="I19" s="81">
        <f t="shared" ref="I19:I24" si="3">(I$9+SUM(I$13:I$17))*H19</f>
        <v>0</v>
      </c>
      <c r="J19" s="137">
        <v>7.2999999999999995E-2</v>
      </c>
      <c r="K19" s="81">
        <f t="shared" ref="K19:K24" si="4">(K$9+SUM(K$13:K$17))*J19</f>
        <v>0</v>
      </c>
      <c r="L19" s="137">
        <v>7.2999999999999995E-2</v>
      </c>
      <c r="M19" s="81">
        <f t="shared" ref="M19:M24" si="5">(M$9+SUM(M$13:M$17))*L19</f>
        <v>0</v>
      </c>
    </row>
    <row r="20" spans="1:13" x14ac:dyDescent="0.25">
      <c r="A20" s="79" t="s">
        <v>226</v>
      </c>
      <c r="B20" s="137"/>
      <c r="C20" s="81">
        <f t="shared" si="0"/>
        <v>0</v>
      </c>
      <c r="D20" s="137"/>
      <c r="E20" s="81">
        <f t="shared" ref="E20" si="6">(E$9+SUM(E$13:E$17))*D20</f>
        <v>0</v>
      </c>
      <c r="F20" s="137"/>
      <c r="G20" s="81">
        <f t="shared" si="2"/>
        <v>0</v>
      </c>
      <c r="H20" s="137"/>
      <c r="I20" s="81">
        <f t="shared" si="3"/>
        <v>0</v>
      </c>
      <c r="J20" s="137"/>
      <c r="K20" s="81">
        <f t="shared" si="4"/>
        <v>0</v>
      </c>
      <c r="L20" s="137"/>
      <c r="M20" s="81">
        <f t="shared" si="5"/>
        <v>0</v>
      </c>
    </row>
    <row r="21" spans="1:13" x14ac:dyDescent="0.25">
      <c r="A21" s="79" t="s">
        <v>7</v>
      </c>
      <c r="B21" s="137">
        <v>9.2999999999999999E-2</v>
      </c>
      <c r="C21" s="81">
        <f t="shared" si="0"/>
        <v>1.395</v>
      </c>
      <c r="D21" s="137"/>
      <c r="E21" s="81">
        <f t="shared" si="1"/>
        <v>0</v>
      </c>
      <c r="F21" s="137">
        <v>9.2999999999999999E-2</v>
      </c>
      <c r="G21" s="81">
        <f t="shared" si="2"/>
        <v>0</v>
      </c>
      <c r="H21" s="137">
        <v>9.2999999999999999E-2</v>
      </c>
      <c r="I21" s="81">
        <f t="shared" si="3"/>
        <v>0</v>
      </c>
      <c r="J21" s="137">
        <v>9.2999999999999999E-2</v>
      </c>
      <c r="K21" s="81">
        <f t="shared" si="4"/>
        <v>0</v>
      </c>
      <c r="L21" s="137">
        <v>9.2999999999999999E-2</v>
      </c>
      <c r="M21" s="81">
        <f t="shared" si="5"/>
        <v>0</v>
      </c>
    </row>
    <row r="22" spans="1:13" x14ac:dyDescent="0.25">
      <c r="A22" s="79" t="s">
        <v>8</v>
      </c>
      <c r="B22" s="137">
        <v>1.2999999999999999E-2</v>
      </c>
      <c r="C22" s="81">
        <f t="shared" si="0"/>
        <v>0.19499999999999998</v>
      </c>
      <c r="D22" s="137"/>
      <c r="E22" s="81">
        <f t="shared" si="1"/>
        <v>0</v>
      </c>
      <c r="F22" s="137">
        <v>1.2999999999999999E-2</v>
      </c>
      <c r="G22" s="81">
        <f t="shared" si="2"/>
        <v>0</v>
      </c>
      <c r="H22" s="137">
        <v>1.2999999999999999E-2</v>
      </c>
      <c r="I22" s="81">
        <f t="shared" si="3"/>
        <v>0</v>
      </c>
      <c r="J22" s="137">
        <v>1.2999999999999999E-2</v>
      </c>
      <c r="K22" s="81">
        <f t="shared" si="4"/>
        <v>0</v>
      </c>
      <c r="L22" s="137">
        <v>1.2999999999999999E-2</v>
      </c>
      <c r="M22" s="81">
        <f t="shared" si="5"/>
        <v>0</v>
      </c>
    </row>
    <row r="23" spans="1:13" x14ac:dyDescent="0.25">
      <c r="A23" s="79" t="s">
        <v>9</v>
      </c>
      <c r="B23" s="137">
        <v>1.7999999999999999E-2</v>
      </c>
      <c r="C23" s="81">
        <f t="shared" si="0"/>
        <v>0.26999999999999996</v>
      </c>
      <c r="D23" s="138"/>
      <c r="E23" s="81">
        <f t="shared" si="1"/>
        <v>0</v>
      </c>
      <c r="F23" s="137">
        <v>1.7999999999999999E-2</v>
      </c>
      <c r="G23" s="81">
        <f t="shared" si="2"/>
        <v>0</v>
      </c>
      <c r="H23" s="137">
        <v>1.7999999999999999E-2</v>
      </c>
      <c r="I23" s="81">
        <f t="shared" si="3"/>
        <v>0</v>
      </c>
      <c r="J23" s="137">
        <v>1.7999999999999999E-2</v>
      </c>
      <c r="K23" s="81">
        <f t="shared" si="4"/>
        <v>0</v>
      </c>
      <c r="L23" s="137">
        <v>1.7999999999999999E-2</v>
      </c>
      <c r="M23" s="81">
        <f t="shared" si="5"/>
        <v>0</v>
      </c>
    </row>
    <row r="24" spans="1:13" x14ac:dyDescent="0.25">
      <c r="A24" s="79" t="s">
        <v>102</v>
      </c>
      <c r="B24" s="137"/>
      <c r="C24" s="81">
        <f t="shared" si="0"/>
        <v>0</v>
      </c>
      <c r="D24" s="137"/>
      <c r="E24" s="81">
        <f t="shared" si="1"/>
        <v>0</v>
      </c>
      <c r="F24" s="137"/>
      <c r="G24" s="81">
        <f t="shared" si="2"/>
        <v>0</v>
      </c>
      <c r="H24" s="137"/>
      <c r="I24" s="81">
        <f t="shared" si="3"/>
        <v>0</v>
      </c>
      <c r="J24" s="137"/>
      <c r="K24" s="81">
        <f t="shared" si="4"/>
        <v>0</v>
      </c>
      <c r="L24" s="137"/>
      <c r="M24" s="81">
        <f t="shared" si="5"/>
        <v>0</v>
      </c>
    </row>
    <row r="25" spans="1:13" x14ac:dyDescent="0.25">
      <c r="A25" s="79" t="s">
        <v>103</v>
      </c>
      <c r="B25" s="81"/>
      <c r="C25" s="81"/>
      <c r="D25" s="137"/>
      <c r="E25" s="81">
        <f t="shared" si="1"/>
        <v>0</v>
      </c>
      <c r="F25" s="82"/>
      <c r="G25" s="82"/>
      <c r="H25" s="82"/>
      <c r="I25" s="82"/>
      <c r="J25" s="82"/>
      <c r="K25" s="82"/>
      <c r="L25" s="82"/>
      <c r="M25" s="82"/>
    </row>
    <row r="26" spans="1:13" x14ac:dyDescent="0.25">
      <c r="A26" s="79" t="s">
        <v>94</v>
      </c>
      <c r="B26" s="137"/>
      <c r="C26" s="81">
        <f>C$9*B26</f>
        <v>0</v>
      </c>
      <c r="D26" s="137"/>
      <c r="E26" s="81">
        <f>E$9*D26</f>
        <v>0</v>
      </c>
      <c r="F26" s="137"/>
      <c r="G26" s="81">
        <f>G$9*F26</f>
        <v>0</v>
      </c>
      <c r="H26" s="137"/>
      <c r="I26" s="81">
        <f>I$9*H26</f>
        <v>0</v>
      </c>
      <c r="J26" s="137"/>
      <c r="K26" s="81">
        <f>K$9*J26</f>
        <v>0</v>
      </c>
      <c r="L26" s="137"/>
      <c r="M26" s="81">
        <f>M$9*L26</f>
        <v>0</v>
      </c>
    </row>
    <row r="27" spans="1:13" x14ac:dyDescent="0.25">
      <c r="A27" s="79" t="s">
        <v>10</v>
      </c>
      <c r="B27" s="137"/>
      <c r="C27" s="81">
        <f>C$9*B27</f>
        <v>0</v>
      </c>
      <c r="D27" s="137"/>
      <c r="E27" s="81">
        <f>E$9*D27</f>
        <v>0</v>
      </c>
      <c r="F27" s="137"/>
      <c r="G27" s="81">
        <f>G$9*F27</f>
        <v>0</v>
      </c>
      <c r="H27" s="137"/>
      <c r="I27" s="81">
        <f>I$9*H27</f>
        <v>0</v>
      </c>
      <c r="J27" s="137"/>
      <c r="K27" s="81">
        <f>K$9*J27</f>
        <v>0</v>
      </c>
      <c r="L27" s="137"/>
      <c r="M27" s="81">
        <f>M$9*L27</f>
        <v>0</v>
      </c>
    </row>
    <row r="28" spans="1:13" x14ac:dyDescent="0.25">
      <c r="A28" s="79" t="s">
        <v>104</v>
      </c>
      <c r="B28" s="137">
        <v>1.5E-3</v>
      </c>
      <c r="C28" s="81">
        <f>C$9*B28</f>
        <v>2.2499999999999999E-2</v>
      </c>
      <c r="D28" s="137">
        <v>1.5E-3</v>
      </c>
      <c r="E28" s="81">
        <f>E$9*D28</f>
        <v>2.2499999999999999E-2</v>
      </c>
      <c r="F28" s="137">
        <v>1.5E-3</v>
      </c>
      <c r="G28" s="81">
        <f>G$9*F28</f>
        <v>0</v>
      </c>
      <c r="H28" s="137">
        <v>1.5E-3</v>
      </c>
      <c r="I28" s="81">
        <f>I$9*H28</f>
        <v>0</v>
      </c>
      <c r="J28" s="137">
        <v>1.5E-3</v>
      </c>
      <c r="K28" s="81">
        <f>K$9*J28</f>
        <v>0</v>
      </c>
      <c r="L28" s="137">
        <v>1.5E-3</v>
      </c>
      <c r="M28" s="81">
        <f>M$9*L28</f>
        <v>0</v>
      </c>
    </row>
    <row r="29" spans="1:13" x14ac:dyDescent="0.25">
      <c r="A29" s="79" t="s">
        <v>11</v>
      </c>
      <c r="B29" s="137"/>
      <c r="C29" s="81">
        <f>C$9*B29</f>
        <v>0</v>
      </c>
      <c r="D29" s="137"/>
      <c r="E29" s="81">
        <f>E$9*D29</f>
        <v>0</v>
      </c>
      <c r="F29" s="137"/>
      <c r="G29" s="81">
        <f>G$9*F29</f>
        <v>0</v>
      </c>
      <c r="H29" s="137"/>
      <c r="I29" s="81">
        <f>I$9*H29</f>
        <v>0</v>
      </c>
      <c r="J29" s="137"/>
      <c r="K29" s="81">
        <f>K$9*J29</f>
        <v>0</v>
      </c>
      <c r="L29" s="137"/>
      <c r="M29" s="81">
        <f>M$9*L29</f>
        <v>0</v>
      </c>
    </row>
    <row r="30" spans="1:13" ht="27" x14ac:dyDescent="0.25">
      <c r="A30" s="83" t="s">
        <v>12</v>
      </c>
      <c r="B30" s="66">
        <f>B9+SUM(B13:B17)+(SUM(B19:B24)*(100%+SUM(B13:B17)))+SUM(B26:B29)</f>
        <v>1.1985000000000001</v>
      </c>
      <c r="C30" s="84">
        <f>C$9*B30</f>
        <v>17.977500000000003</v>
      </c>
      <c r="D30" s="66">
        <f>D9+SUM(D13:D17)+(SUM(D19:D25)*(100%+SUM(D13:D17)))+SUM(D26:D29)</f>
        <v>1.0015000000000001</v>
      </c>
      <c r="E30" s="84">
        <f>E$9*D30</f>
        <v>15.022500000000001</v>
      </c>
      <c r="F30" s="68">
        <f>F9+SUM(F13:F17)+(SUM(F19:F24)*(100%+SUM(F13:F17)))+SUM(F26:F29)</f>
        <v>1.1985000000000001</v>
      </c>
      <c r="G30" s="84">
        <f>G$9*F30</f>
        <v>0</v>
      </c>
      <c r="H30" s="68">
        <f>H9+SUM(H13:H17)+(SUM(H19:H24)*(100%+SUM(H13:H17)))+SUM(H26:H29)</f>
        <v>1.1985000000000001</v>
      </c>
      <c r="I30" s="84">
        <f>I$9*H30</f>
        <v>0</v>
      </c>
      <c r="J30" s="68">
        <f>J9+SUM(J13:J17)+(SUM(J19:J24)*(100%+SUM(J13:J17)))+SUM(J26:J29)</f>
        <v>1.1985000000000001</v>
      </c>
      <c r="K30" s="84">
        <f>K$9*J30</f>
        <v>0</v>
      </c>
      <c r="L30" s="68">
        <f>L9+SUM(L13:L17)+(SUM(L19:L24)*(100%+SUM(L13:L17)))+SUM(L26:L29)</f>
        <v>1.1985000000000001</v>
      </c>
      <c r="M30" s="84">
        <f>M$9*L30</f>
        <v>0</v>
      </c>
    </row>
    <row r="31" spans="1:13" ht="9.9499999999999993" customHeight="1" x14ac:dyDescent="0.25">
      <c r="A31" s="61"/>
      <c r="B31" s="62"/>
      <c r="C31" s="62"/>
      <c r="D31" s="62"/>
      <c r="E31" s="62"/>
      <c r="F31" s="63"/>
      <c r="G31" s="63"/>
      <c r="H31" s="63"/>
      <c r="I31" s="63"/>
      <c r="J31" s="63"/>
      <c r="K31" s="63"/>
      <c r="L31" s="63"/>
      <c r="M31" s="64"/>
    </row>
    <row r="32" spans="1:13" x14ac:dyDescent="0.25">
      <c r="A32" s="69" t="s">
        <v>13</v>
      </c>
      <c r="B32" s="70"/>
      <c r="C32" s="71"/>
      <c r="D32" s="70"/>
      <c r="E32" s="71"/>
      <c r="F32" s="72"/>
      <c r="G32" s="73"/>
      <c r="H32" s="72"/>
      <c r="I32" s="73"/>
      <c r="J32" s="72"/>
      <c r="K32" s="73"/>
      <c r="L32" s="72"/>
      <c r="M32" s="73"/>
    </row>
    <row r="33" spans="1:13" x14ac:dyDescent="0.25">
      <c r="A33" s="79" t="s">
        <v>14</v>
      </c>
      <c r="B33" s="137"/>
      <c r="C33" s="81">
        <f>C$9*B33</f>
        <v>0</v>
      </c>
      <c r="D33" s="137"/>
      <c r="E33" s="81">
        <f>E$9*D33</f>
        <v>0</v>
      </c>
      <c r="F33" s="137"/>
      <c r="G33" s="81">
        <f>G$9*F33</f>
        <v>0</v>
      </c>
      <c r="H33" s="137"/>
      <c r="I33" s="81">
        <f>I$9*H33</f>
        <v>0</v>
      </c>
      <c r="J33" s="137"/>
      <c r="K33" s="81">
        <f>K$9*J33</f>
        <v>0</v>
      </c>
      <c r="L33" s="137"/>
      <c r="M33" s="81">
        <f>M$9*L33</f>
        <v>0</v>
      </c>
    </row>
    <row r="34" spans="1:13" x14ac:dyDescent="0.25">
      <c r="A34" s="79" t="s">
        <v>15</v>
      </c>
      <c r="B34" s="137"/>
      <c r="C34" s="81">
        <f>C$9*B34</f>
        <v>0</v>
      </c>
      <c r="D34" s="137"/>
      <c r="E34" s="81">
        <f>E$9*D34</f>
        <v>0</v>
      </c>
      <c r="F34" s="137"/>
      <c r="G34" s="81">
        <f>G$9*F34</f>
        <v>0</v>
      </c>
      <c r="H34" s="137"/>
      <c r="I34" s="81">
        <f>I$9*H34</f>
        <v>0</v>
      </c>
      <c r="J34" s="137"/>
      <c r="K34" s="81">
        <f>K$9*J34</f>
        <v>0</v>
      </c>
      <c r="L34" s="137"/>
      <c r="M34" s="81">
        <f>M$9*L34</f>
        <v>0</v>
      </c>
    </row>
    <row r="35" spans="1:13" x14ac:dyDescent="0.25">
      <c r="A35" s="79" t="s">
        <v>16</v>
      </c>
      <c r="B35" s="137"/>
      <c r="C35" s="81">
        <f>C$9*B35</f>
        <v>0</v>
      </c>
      <c r="D35" s="137"/>
      <c r="E35" s="81">
        <f>E$9*D35</f>
        <v>0</v>
      </c>
      <c r="F35" s="137"/>
      <c r="G35" s="81">
        <f>G$9*F35</f>
        <v>0</v>
      </c>
      <c r="H35" s="137"/>
      <c r="I35" s="81">
        <f>I$9*H35</f>
        <v>0</v>
      </c>
      <c r="J35" s="137"/>
      <c r="K35" s="81">
        <f>K$9*J35</f>
        <v>0</v>
      </c>
      <c r="L35" s="137"/>
      <c r="M35" s="81">
        <f>M$9*L35</f>
        <v>0</v>
      </c>
    </row>
    <row r="36" spans="1:13" x14ac:dyDescent="0.25">
      <c r="A36" s="79" t="s">
        <v>17</v>
      </c>
      <c r="B36" s="137"/>
      <c r="C36" s="81">
        <f>C$9*B36</f>
        <v>0</v>
      </c>
      <c r="D36" s="137"/>
      <c r="E36" s="81">
        <f>E$9*D36</f>
        <v>0</v>
      </c>
      <c r="F36" s="137"/>
      <c r="G36" s="81">
        <f>G$9*F36</f>
        <v>0</v>
      </c>
      <c r="H36" s="137"/>
      <c r="I36" s="81">
        <f>I$9*H36</f>
        <v>0</v>
      </c>
      <c r="J36" s="137"/>
      <c r="K36" s="81">
        <f>K$9*J36</f>
        <v>0</v>
      </c>
      <c r="L36" s="137"/>
      <c r="M36" s="81">
        <f>M$9*L36</f>
        <v>0</v>
      </c>
    </row>
    <row r="37" spans="1:13" ht="27" x14ac:dyDescent="0.25">
      <c r="A37" s="83" t="s">
        <v>18</v>
      </c>
      <c r="B37" s="66">
        <f>SUM(B33:B36)</f>
        <v>0</v>
      </c>
      <c r="C37" s="84">
        <f>C$9*B37</f>
        <v>0</v>
      </c>
      <c r="D37" s="66">
        <f>SUM(D33:D36)</f>
        <v>0</v>
      </c>
      <c r="E37" s="84">
        <f>E$9*D37</f>
        <v>0</v>
      </c>
      <c r="F37" s="68">
        <f>SUM(F33:F36)</f>
        <v>0</v>
      </c>
      <c r="G37" s="84">
        <f>G$9*F37</f>
        <v>0</v>
      </c>
      <c r="H37" s="68">
        <f>SUM(H33:H36)</f>
        <v>0</v>
      </c>
      <c r="I37" s="84">
        <f>I$9*H37</f>
        <v>0</v>
      </c>
      <c r="J37" s="68">
        <f>SUM(J33:J36)</f>
        <v>0</v>
      </c>
      <c r="K37" s="84">
        <f>K$9*J37</f>
        <v>0</v>
      </c>
      <c r="L37" s="68">
        <f>SUM(L33:L36)</f>
        <v>0</v>
      </c>
      <c r="M37" s="84">
        <f>M$9*L37</f>
        <v>0</v>
      </c>
    </row>
    <row r="38" spans="1:13" ht="9.9499999999999993" customHeight="1" x14ac:dyDescent="0.25">
      <c r="A38" s="61"/>
      <c r="B38" s="62"/>
      <c r="C38" s="62"/>
      <c r="D38" s="62"/>
      <c r="E38" s="62"/>
      <c r="F38" s="63"/>
      <c r="G38" s="63"/>
      <c r="H38" s="63"/>
      <c r="I38" s="63"/>
      <c r="J38" s="63"/>
      <c r="K38" s="63"/>
      <c r="L38" s="63"/>
      <c r="M38" s="64"/>
    </row>
    <row r="39" spans="1:13" x14ac:dyDescent="0.25">
      <c r="A39" s="69" t="s">
        <v>19</v>
      </c>
      <c r="B39" s="70"/>
      <c r="C39" s="71"/>
      <c r="D39" s="70"/>
      <c r="E39" s="71"/>
      <c r="F39" s="72"/>
      <c r="G39" s="73"/>
      <c r="H39" s="72"/>
      <c r="I39" s="73"/>
      <c r="J39" s="72"/>
      <c r="K39" s="73"/>
      <c r="L39" s="72"/>
      <c r="M39" s="73"/>
    </row>
    <row r="40" spans="1:13" x14ac:dyDescent="0.25">
      <c r="A40" s="79" t="s">
        <v>20</v>
      </c>
      <c r="B40" s="137"/>
      <c r="C40" s="81">
        <f>C$9*B40</f>
        <v>0</v>
      </c>
      <c r="D40" s="137"/>
      <c r="E40" s="81">
        <f>E$9*D40</f>
        <v>0</v>
      </c>
      <c r="F40" s="137"/>
      <c r="G40" s="81">
        <f>G$9*F40</f>
        <v>0</v>
      </c>
      <c r="H40" s="137"/>
      <c r="I40" s="81">
        <f>I$9*H40</f>
        <v>0</v>
      </c>
      <c r="J40" s="137"/>
      <c r="K40" s="81">
        <f>K$9*J40</f>
        <v>0</v>
      </c>
      <c r="L40" s="137"/>
      <c r="M40" s="81">
        <f>M$9*L40</f>
        <v>0</v>
      </c>
    </row>
    <row r="41" spans="1:13" x14ac:dyDescent="0.25">
      <c r="A41" s="79" t="s">
        <v>21</v>
      </c>
      <c r="B41" s="137"/>
      <c r="C41" s="81">
        <f>C$9*B41</f>
        <v>0</v>
      </c>
      <c r="D41" s="137"/>
      <c r="E41" s="81">
        <f>E$9*D41</f>
        <v>0</v>
      </c>
      <c r="F41" s="137"/>
      <c r="G41" s="81">
        <f>G$9*F41</f>
        <v>0</v>
      </c>
      <c r="H41" s="137"/>
      <c r="I41" s="81">
        <f>I$9*H41</f>
        <v>0</v>
      </c>
      <c r="J41" s="137"/>
      <c r="K41" s="81">
        <f>K$9*J41</f>
        <v>0</v>
      </c>
      <c r="L41" s="137"/>
      <c r="M41" s="81">
        <f>M$9*L41</f>
        <v>0</v>
      </c>
    </row>
    <row r="42" spans="1:13" x14ac:dyDescent="0.25">
      <c r="A42" s="79" t="s">
        <v>22</v>
      </c>
      <c r="B42" s="137"/>
      <c r="C42" s="81">
        <f>C$9*B42</f>
        <v>0</v>
      </c>
      <c r="D42" s="137"/>
      <c r="E42" s="81">
        <f>E$9*D42</f>
        <v>0</v>
      </c>
      <c r="F42" s="137"/>
      <c r="G42" s="81">
        <f>G$9*F42</f>
        <v>0</v>
      </c>
      <c r="H42" s="137"/>
      <c r="I42" s="81">
        <f>I$9*H42</f>
        <v>0</v>
      </c>
      <c r="J42" s="137"/>
      <c r="K42" s="81">
        <f>K$9*J42</f>
        <v>0</v>
      </c>
      <c r="L42" s="137"/>
      <c r="M42" s="81">
        <f>M$9*L42</f>
        <v>0</v>
      </c>
    </row>
    <row r="43" spans="1:13" ht="27" x14ac:dyDescent="0.25">
      <c r="A43" s="83" t="s">
        <v>23</v>
      </c>
      <c r="B43" s="66">
        <f>SUM(B40:B42)</f>
        <v>0</v>
      </c>
      <c r="C43" s="84">
        <f>C$9*B43</f>
        <v>0</v>
      </c>
      <c r="D43" s="66">
        <f>SUM(D40:D42)</f>
        <v>0</v>
      </c>
      <c r="E43" s="84">
        <f>E$9*D43</f>
        <v>0</v>
      </c>
      <c r="F43" s="68">
        <f>SUM(F40:F42)</f>
        <v>0</v>
      </c>
      <c r="G43" s="84">
        <f>G$9*F43</f>
        <v>0</v>
      </c>
      <c r="H43" s="68">
        <f>SUM(H40:H42)</f>
        <v>0</v>
      </c>
      <c r="I43" s="84">
        <f>I$9*H43</f>
        <v>0</v>
      </c>
      <c r="J43" s="68">
        <f>SUM(J40:J42)</f>
        <v>0</v>
      </c>
      <c r="K43" s="84">
        <f>K$9*J43</f>
        <v>0</v>
      </c>
      <c r="L43" s="68">
        <f>SUM(L40:L42)</f>
        <v>0</v>
      </c>
      <c r="M43" s="84">
        <f>M$9*L43</f>
        <v>0</v>
      </c>
    </row>
    <row r="44" spans="1:13" ht="9.9499999999999993" customHeight="1" x14ac:dyDescent="0.25">
      <c r="A44" s="61"/>
      <c r="B44" s="62"/>
      <c r="C44" s="62"/>
      <c r="D44" s="62"/>
      <c r="E44" s="62"/>
      <c r="F44" s="63"/>
      <c r="G44" s="63"/>
      <c r="H44" s="63"/>
      <c r="I44" s="63"/>
      <c r="J44" s="63"/>
      <c r="K44" s="63"/>
      <c r="L44" s="63"/>
      <c r="M44" s="64"/>
    </row>
    <row r="45" spans="1:13" x14ac:dyDescent="0.25">
      <c r="A45" s="65" t="s">
        <v>24</v>
      </c>
      <c r="B45" s="66">
        <f>B30+B37+B43</f>
        <v>1.1985000000000001</v>
      </c>
      <c r="C45" s="67">
        <f>C$9*B45</f>
        <v>17.977500000000003</v>
      </c>
      <c r="D45" s="66">
        <f>D30+D37+D43</f>
        <v>1.0015000000000001</v>
      </c>
      <c r="E45" s="67">
        <f>E$9*D45</f>
        <v>15.022500000000001</v>
      </c>
      <c r="F45" s="68">
        <f>F30+F37+F43</f>
        <v>1.1985000000000001</v>
      </c>
      <c r="G45" s="67">
        <f>G$9*F45</f>
        <v>0</v>
      </c>
      <c r="H45" s="68">
        <f>H30+H37+H43</f>
        <v>1.1985000000000001</v>
      </c>
      <c r="I45" s="67">
        <f>I$9*H45</f>
        <v>0</v>
      </c>
      <c r="J45" s="68">
        <f>J30+J37+J43</f>
        <v>1.1985000000000001</v>
      </c>
      <c r="K45" s="67">
        <f>K$9*J45</f>
        <v>0</v>
      </c>
      <c r="L45" s="68">
        <f>L30+L37+L43</f>
        <v>1.1985000000000001</v>
      </c>
      <c r="M45" s="67">
        <f>M$9*L45</f>
        <v>0</v>
      </c>
    </row>
    <row r="46" spans="1:13" x14ac:dyDescent="0.25">
      <c r="A46" s="79" t="s">
        <v>174</v>
      </c>
      <c r="B46" s="137"/>
      <c r="C46" s="81">
        <f>C45*B46</f>
        <v>0</v>
      </c>
      <c r="D46" s="137"/>
      <c r="E46" s="81">
        <f>E45*D46</f>
        <v>0</v>
      </c>
      <c r="F46" s="137"/>
      <c r="G46" s="81">
        <f>G45*F46</f>
        <v>0</v>
      </c>
      <c r="H46" s="137"/>
      <c r="I46" s="81">
        <f>I45*H46</f>
        <v>0</v>
      </c>
      <c r="J46" s="137"/>
      <c r="K46" s="81">
        <f>K45*J46</f>
        <v>0</v>
      </c>
      <c r="L46" s="137"/>
      <c r="M46" s="81">
        <f>M45*L46</f>
        <v>0</v>
      </c>
    </row>
    <row r="47" spans="1:13" x14ac:dyDescent="0.25">
      <c r="A47" s="195" t="s">
        <v>254</v>
      </c>
      <c r="B47" s="196">
        <v>0.04</v>
      </c>
      <c r="C47" s="197">
        <f>C45*B47</f>
        <v>0.71910000000000007</v>
      </c>
      <c r="D47" s="196">
        <v>0.04</v>
      </c>
      <c r="E47" s="197">
        <f>E45*D47</f>
        <v>0.6009000000000001</v>
      </c>
      <c r="F47" s="196"/>
      <c r="G47" s="197">
        <f>G46*F47</f>
        <v>0</v>
      </c>
      <c r="H47" s="196"/>
      <c r="I47" s="197">
        <f>I45*H47</f>
        <v>0</v>
      </c>
      <c r="J47" s="196">
        <v>0.04</v>
      </c>
      <c r="K47" s="197">
        <f>K45*J47</f>
        <v>0</v>
      </c>
      <c r="L47" s="196">
        <v>0.04</v>
      </c>
      <c r="M47" s="197">
        <f>M45*L47</f>
        <v>0</v>
      </c>
    </row>
    <row r="48" spans="1:13" x14ac:dyDescent="0.25">
      <c r="A48" s="85" t="s">
        <v>25</v>
      </c>
      <c r="B48" s="86">
        <f>B45*(100%+B46+B47)</f>
        <v>1.2464400000000002</v>
      </c>
      <c r="C48" s="87">
        <f>ROUND(C$9*B48,2)</f>
        <v>18.7</v>
      </c>
      <c r="D48" s="86">
        <f>D45*(100%+D46+D47)</f>
        <v>1.04156</v>
      </c>
      <c r="E48" s="87">
        <f>ROUND(E$9*D48,2)</f>
        <v>15.62</v>
      </c>
      <c r="F48" s="86">
        <f>F45*(100%+F46+F47)</f>
        <v>1.1985000000000001</v>
      </c>
      <c r="G48" s="87">
        <f>ROUND(G$9*F48,2)</f>
        <v>0</v>
      </c>
      <c r="H48" s="86">
        <f>H45*(100%+H46+H47)</f>
        <v>1.1985000000000001</v>
      </c>
      <c r="I48" s="87">
        <f>ROUND(I$9*H48,2)</f>
        <v>0</v>
      </c>
      <c r="J48" s="86">
        <f>J45*(100%+J46+J47)</f>
        <v>1.2464400000000002</v>
      </c>
      <c r="K48" s="87">
        <f>ROUND(K$9*J48,2)</f>
        <v>0</v>
      </c>
      <c r="L48" s="86">
        <f>L45*(100%+L46+L47)</f>
        <v>1.2464400000000002</v>
      </c>
      <c r="M48" s="87">
        <f>ROUND(M$9*L48,2)</f>
        <v>0</v>
      </c>
    </row>
    <row r="49" spans="1:13" ht="13.5" customHeight="1" x14ac:dyDescent="0.25">
      <c r="A49" s="61"/>
      <c r="B49" s="62"/>
      <c r="C49" s="62"/>
      <c r="D49" s="62"/>
      <c r="E49" s="62"/>
      <c r="F49" s="63"/>
      <c r="G49" s="63"/>
      <c r="H49" s="63"/>
      <c r="I49" s="63"/>
      <c r="J49" s="63"/>
      <c r="K49" s="63"/>
      <c r="L49" s="63"/>
      <c r="M49" s="64"/>
    </row>
    <row r="50" spans="1:13" ht="13.5" customHeight="1" x14ac:dyDescent="0.25">
      <c r="A50" s="88" t="s">
        <v>26</v>
      </c>
      <c r="B50" s="88" t="s">
        <v>27</v>
      </c>
      <c r="C50" s="88" t="s">
        <v>28</v>
      </c>
      <c r="D50" s="88" t="s">
        <v>27</v>
      </c>
      <c r="E50" s="88" t="s">
        <v>28</v>
      </c>
      <c r="F50" s="89" t="s">
        <v>27</v>
      </c>
      <c r="G50" s="89" t="s">
        <v>28</v>
      </c>
      <c r="H50" s="89" t="s">
        <v>27</v>
      </c>
      <c r="I50" s="89" t="s">
        <v>28</v>
      </c>
      <c r="J50" s="89" t="s">
        <v>27</v>
      </c>
      <c r="K50" s="89" t="s">
        <v>28</v>
      </c>
      <c r="L50" s="89" t="s">
        <v>27</v>
      </c>
      <c r="M50" s="89" t="s">
        <v>28</v>
      </c>
    </row>
    <row r="51" spans="1:13" ht="13.5" customHeight="1" x14ac:dyDescent="0.25">
      <c r="A51" s="79" t="s">
        <v>256</v>
      </c>
      <c r="B51" s="150"/>
      <c r="C51" s="90">
        <f>ROUND(C48+(C9*B51),2)</f>
        <v>18.7</v>
      </c>
      <c r="D51" s="150"/>
      <c r="E51" s="90">
        <f>ROUND(E48+(E9*D51),2)</f>
        <v>15.62</v>
      </c>
      <c r="F51" s="151"/>
      <c r="G51" s="90">
        <f>ROUND(G48+(G9*F51),2)</f>
        <v>0</v>
      </c>
      <c r="H51" s="151"/>
      <c r="I51" s="90">
        <f>ROUND(I48+(I9*H51),2)</f>
        <v>0</v>
      </c>
      <c r="J51" s="151"/>
      <c r="K51" s="90">
        <f>ROUND(K48+(K9*J51),2)</f>
        <v>0</v>
      </c>
      <c r="L51" s="151"/>
      <c r="M51" s="90">
        <f>ROUND(M48+(M9*L51),2)</f>
        <v>0</v>
      </c>
    </row>
    <row r="52" spans="1:13" ht="13.5" customHeight="1" x14ac:dyDescent="0.25">
      <c r="A52" s="79" t="s">
        <v>255</v>
      </c>
      <c r="B52" s="150"/>
      <c r="C52" s="90">
        <f>ROUND(C48+(C9*B52),2)</f>
        <v>18.7</v>
      </c>
      <c r="D52" s="150"/>
      <c r="E52" s="90">
        <f>ROUND(E48+(E9*D52),2)</f>
        <v>15.62</v>
      </c>
      <c r="F52" s="151"/>
      <c r="G52" s="90">
        <f>ROUND(G48+(G9*F52),2)</f>
        <v>0</v>
      </c>
      <c r="H52" s="151"/>
      <c r="I52" s="90">
        <f>ROUND(I48+(I9*H52),2)</f>
        <v>0</v>
      </c>
      <c r="J52" s="151"/>
      <c r="K52" s="90">
        <f>ROUND(K48+(K9*J52),2)</f>
        <v>0</v>
      </c>
      <c r="L52" s="151"/>
      <c r="M52" s="90">
        <f>ROUND(M48+(M9*L52),2)</f>
        <v>0</v>
      </c>
    </row>
  </sheetData>
  <sheetProtection algorithmName="SHA-512" hashValue="qTbPPVuK0hu/jumLvQmbn9bCI5JF1872PtS57YHaM8OcE0ed5cqHXvmhcXKdwSgBWQX92+DeaJ/XgF/DTIq8yA==" saltValue="OupW7ajLIDE9fcxp1wBaCw==" spinCount="100000" sheet="1" objects="1" scenarios="1"/>
  <mergeCells count="8">
    <mergeCell ref="A3:M3"/>
    <mergeCell ref="H7:I7"/>
    <mergeCell ref="A6:G6"/>
    <mergeCell ref="J7:K7"/>
    <mergeCell ref="L7:M7"/>
    <mergeCell ref="B7:C7"/>
    <mergeCell ref="D7:E7"/>
    <mergeCell ref="F7:G7"/>
  </mergeCells>
  <phoneticPr fontId="2" type="noConversion"/>
  <conditionalFormatting sqref="A1:XFD1048576">
    <cfRule type="expression" dxfId="9" priority="1">
      <formula>NOT(CELL("Schutz",A1))</formula>
    </cfRule>
  </conditionalFormatting>
  <printOptions horizontalCentered="1"/>
  <pageMargins left="0.31496062992125984" right="0.11811023622047245" top="0.59055118110236227" bottom="0.59055118110236227" header="0.39370078740157483" footer="0.39370078740157483"/>
  <pageSetup paperSize="9" scale="76" orientation="landscape" r:id="rId1"/>
  <headerFooter alignWithMargins="0"/>
  <rowBreaks count="1" manualBreakCount="1">
    <brk id="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I478"/>
  <sheetViews>
    <sheetView topLeftCell="B1" zoomScaleNormal="100" workbookViewId="0">
      <selection activeCell="E8" sqref="E8"/>
    </sheetView>
  </sheetViews>
  <sheetFormatPr baseColWidth="10" defaultColWidth="11.42578125" defaultRowHeight="12.75" x14ac:dyDescent="0.2"/>
  <cols>
    <col min="1" max="1" width="11.42578125" style="6" hidden="1" customWidth="1"/>
    <col min="2" max="2" width="10.5703125" style="6" customWidth="1"/>
    <col min="3" max="3" width="70.5703125" style="6" customWidth="1"/>
    <col min="4" max="7" width="13.5703125" style="6" customWidth="1"/>
    <col min="8" max="8" width="35.5703125" style="6" customWidth="1"/>
    <col min="9" max="16384" width="11.42578125" style="6"/>
  </cols>
  <sheetData>
    <row r="1" spans="1:9" s="1" customFormat="1" ht="24.95" customHeight="1" x14ac:dyDescent="0.25">
      <c r="A1" s="95"/>
      <c r="B1" s="98" t="str">
        <f>Auftraggeber</f>
        <v>Stadt Guben</v>
      </c>
      <c r="C1" s="97"/>
      <c r="D1" s="97"/>
      <c r="E1" s="97"/>
      <c r="F1" s="97"/>
      <c r="G1" s="97"/>
      <c r="H1" s="91"/>
    </row>
    <row r="2" spans="1:9" s="1" customFormat="1" ht="20.100000000000001" customHeight="1" x14ac:dyDescent="0.25">
      <c r="A2" s="53"/>
      <c r="B2" s="53" t="str">
        <f>Leistungsgegenstand</f>
        <v>Ausschreibung der Gebäudereinigung</v>
      </c>
      <c r="C2" s="4"/>
      <c r="D2" s="4"/>
      <c r="E2" s="4"/>
      <c r="F2" s="4"/>
      <c r="G2" s="4"/>
      <c r="H2" s="37"/>
    </row>
    <row r="3" spans="1:9" s="1" customFormat="1" ht="50.1" customHeight="1" x14ac:dyDescent="0.25">
      <c r="A3" s="94"/>
      <c r="B3" s="200" t="s">
        <v>206</v>
      </c>
      <c r="C3" s="201"/>
      <c r="D3" s="201"/>
      <c r="E3" s="201"/>
      <c r="F3" s="201"/>
      <c r="G3" s="201"/>
      <c r="H3" s="202"/>
    </row>
    <row r="4" spans="1:9" s="1" customFormat="1" ht="9.9499999999999993" customHeight="1" x14ac:dyDescent="0.25">
      <c r="A4" s="94"/>
      <c r="B4" s="122"/>
      <c r="C4" s="123"/>
      <c r="D4" s="123"/>
      <c r="E4" s="123"/>
      <c r="F4" s="123"/>
      <c r="G4" s="123"/>
      <c r="H4" s="124"/>
    </row>
    <row r="5" spans="1:9" s="1" customFormat="1" ht="30" customHeight="1" x14ac:dyDescent="0.25">
      <c r="A5" s="57"/>
      <c r="B5" s="125" t="s">
        <v>178</v>
      </c>
      <c r="C5" s="126"/>
      <c r="D5" s="126"/>
      <c r="E5" s="126"/>
      <c r="F5" s="126"/>
      <c r="G5" s="126"/>
      <c r="H5" s="127"/>
    </row>
    <row r="6" spans="1:9" ht="9.9499999999999993" customHeight="1" x14ac:dyDescent="0.25">
      <c r="A6" s="7"/>
      <c r="B6" s="28"/>
      <c r="C6" s="8"/>
      <c r="D6" s="8"/>
      <c r="E6" s="8"/>
      <c r="F6" s="8"/>
      <c r="G6" s="8"/>
      <c r="H6" s="29"/>
    </row>
    <row r="7" spans="1:9" ht="39.950000000000003" customHeight="1" x14ac:dyDescent="0.2">
      <c r="A7" s="149" t="s">
        <v>221</v>
      </c>
      <c r="B7" s="9" t="s">
        <v>44</v>
      </c>
      <c r="C7" s="10" t="s">
        <v>47</v>
      </c>
      <c r="D7" s="9" t="s">
        <v>48</v>
      </c>
      <c r="E7" s="41" t="s">
        <v>190</v>
      </c>
      <c r="F7" s="38" t="s">
        <v>191</v>
      </c>
      <c r="G7" s="38" t="s">
        <v>192</v>
      </c>
      <c r="H7" s="11" t="s">
        <v>43</v>
      </c>
    </row>
    <row r="8" spans="1:9" ht="27.6" customHeight="1" x14ac:dyDescent="0.25">
      <c r="A8" s="27" t="e">
        <f>VLOOKUP(B8,#REF!,10,FALSE)</f>
        <v>#REF!</v>
      </c>
      <c r="B8" s="12" t="s">
        <v>38</v>
      </c>
      <c r="C8" s="13" t="s">
        <v>544</v>
      </c>
      <c r="D8" s="14" t="s">
        <v>123</v>
      </c>
      <c r="E8" s="139"/>
      <c r="F8" s="15">
        <v>150</v>
      </c>
      <c r="G8" s="15">
        <v>200</v>
      </c>
      <c r="H8" s="16" t="str">
        <f t="shared" ref="H8:H53" si="0">IF(E8&gt;G8,"Bitte Überschreitung des Maximalwertes begründen!","")</f>
        <v/>
      </c>
      <c r="I8"/>
    </row>
    <row r="9" spans="1:9" ht="27.6" customHeight="1" x14ac:dyDescent="0.25">
      <c r="A9" s="27" t="e">
        <f>VLOOKUP(B9,#REF!,10,FALSE)</f>
        <v>#REF!</v>
      </c>
      <c r="B9" s="12" t="s">
        <v>52</v>
      </c>
      <c r="C9" s="13" t="s">
        <v>544</v>
      </c>
      <c r="D9" s="14" t="s">
        <v>122</v>
      </c>
      <c r="E9" s="139"/>
      <c r="F9" s="15">
        <v>150</v>
      </c>
      <c r="G9" s="15">
        <v>200</v>
      </c>
      <c r="H9" s="16" t="str">
        <f t="shared" si="0"/>
        <v/>
      </c>
      <c r="I9"/>
    </row>
    <row r="10" spans="1:9" ht="27.6" customHeight="1" x14ac:dyDescent="0.25">
      <c r="A10" s="27" t="e">
        <f>VLOOKUP(B10,#REF!,10,FALSE)</f>
        <v>#REF!</v>
      </c>
      <c r="B10" s="12" t="s">
        <v>53</v>
      </c>
      <c r="C10" s="13" t="s">
        <v>544</v>
      </c>
      <c r="D10" s="14" t="s">
        <v>121</v>
      </c>
      <c r="E10" s="139"/>
      <c r="F10" s="15">
        <v>150</v>
      </c>
      <c r="G10" s="15">
        <v>200</v>
      </c>
      <c r="H10" s="16" t="str">
        <f t="shared" si="0"/>
        <v/>
      </c>
      <c r="I10"/>
    </row>
    <row r="11" spans="1:9" ht="27.6" customHeight="1" x14ac:dyDescent="0.25">
      <c r="A11" s="27" t="e">
        <f>VLOOKUP(B11,#REF!,10,FALSE)</f>
        <v>#REF!</v>
      </c>
      <c r="B11" s="12" t="s">
        <v>33</v>
      </c>
      <c r="C11" s="13" t="s">
        <v>544</v>
      </c>
      <c r="D11" s="14" t="s">
        <v>118</v>
      </c>
      <c r="E11" s="139"/>
      <c r="F11" s="15">
        <v>150</v>
      </c>
      <c r="G11" s="15">
        <v>200</v>
      </c>
      <c r="H11" s="16" t="str">
        <f t="shared" si="0"/>
        <v/>
      </c>
      <c r="I11"/>
    </row>
    <row r="12" spans="1:9" ht="27.6" customHeight="1" x14ac:dyDescent="0.25">
      <c r="A12" s="27" t="e">
        <f>VLOOKUP(B12,#REF!,10,FALSE)</f>
        <v>#REF!</v>
      </c>
      <c r="B12" s="12" t="s">
        <v>54</v>
      </c>
      <c r="C12" s="13" t="s">
        <v>539</v>
      </c>
      <c r="D12" s="14" t="s">
        <v>123</v>
      </c>
      <c r="E12" s="139"/>
      <c r="F12" s="15">
        <v>210</v>
      </c>
      <c r="G12" s="15">
        <v>320</v>
      </c>
      <c r="H12" s="16" t="str">
        <f t="shared" si="0"/>
        <v/>
      </c>
      <c r="I12"/>
    </row>
    <row r="13" spans="1:9" ht="27.6" customHeight="1" x14ac:dyDescent="0.25">
      <c r="A13" s="27" t="e">
        <f>VLOOKUP(B13,#REF!,10,FALSE)</f>
        <v>#REF!</v>
      </c>
      <c r="B13" s="12" t="s">
        <v>55</v>
      </c>
      <c r="C13" s="13" t="s">
        <v>539</v>
      </c>
      <c r="D13" s="14" t="s">
        <v>122</v>
      </c>
      <c r="E13" s="139"/>
      <c r="F13" s="15">
        <v>210</v>
      </c>
      <c r="G13" s="15">
        <v>320</v>
      </c>
      <c r="H13" s="16" t="str">
        <f t="shared" si="0"/>
        <v/>
      </c>
      <c r="I13"/>
    </row>
    <row r="14" spans="1:9" ht="27.6" customHeight="1" x14ac:dyDescent="0.25">
      <c r="A14" s="27" t="e">
        <f>VLOOKUP(B14,#REF!,10,FALSE)</f>
        <v>#REF!</v>
      </c>
      <c r="B14" s="12" t="s">
        <v>56</v>
      </c>
      <c r="C14" s="13" t="s">
        <v>539</v>
      </c>
      <c r="D14" s="14" t="s">
        <v>121</v>
      </c>
      <c r="E14" s="139"/>
      <c r="F14" s="15">
        <v>210</v>
      </c>
      <c r="G14" s="15">
        <v>320</v>
      </c>
      <c r="H14" s="16" t="str">
        <f t="shared" si="0"/>
        <v/>
      </c>
      <c r="I14"/>
    </row>
    <row r="15" spans="1:9" ht="27.6" customHeight="1" x14ac:dyDescent="0.25">
      <c r="A15" s="27" t="e">
        <f>VLOOKUP(B15,#REF!,10,FALSE)</f>
        <v>#REF!</v>
      </c>
      <c r="B15" s="12" t="s">
        <v>57</v>
      </c>
      <c r="C15" s="13" t="s">
        <v>539</v>
      </c>
      <c r="D15" s="14" t="s">
        <v>118</v>
      </c>
      <c r="E15" s="139"/>
      <c r="F15" s="15">
        <v>210</v>
      </c>
      <c r="G15" s="15">
        <v>320</v>
      </c>
      <c r="H15" s="16" t="str">
        <f t="shared" si="0"/>
        <v/>
      </c>
      <c r="I15"/>
    </row>
    <row r="16" spans="1:9" ht="27.6" customHeight="1" x14ac:dyDescent="0.25">
      <c r="A16" s="27" t="e">
        <f>VLOOKUP(B16,#REF!,10,FALSE)</f>
        <v>#REF!</v>
      </c>
      <c r="B16" s="12" t="s">
        <v>58</v>
      </c>
      <c r="C16" s="13" t="s">
        <v>539</v>
      </c>
      <c r="D16" s="14" t="s">
        <v>120</v>
      </c>
      <c r="E16" s="139"/>
      <c r="F16" s="15">
        <v>210</v>
      </c>
      <c r="G16" s="15">
        <v>320</v>
      </c>
      <c r="H16" s="16" t="str">
        <f t="shared" si="0"/>
        <v/>
      </c>
      <c r="I16"/>
    </row>
    <row r="17" spans="1:9" ht="27.6" customHeight="1" x14ac:dyDescent="0.25">
      <c r="A17" s="27" t="e">
        <f>VLOOKUP(B17,#REF!,10,FALSE)</f>
        <v>#REF!</v>
      </c>
      <c r="B17" s="12" t="s">
        <v>34</v>
      </c>
      <c r="C17" s="13" t="s">
        <v>540</v>
      </c>
      <c r="D17" s="14" t="s">
        <v>123</v>
      </c>
      <c r="E17" s="139"/>
      <c r="F17" s="15">
        <v>70</v>
      </c>
      <c r="G17" s="15">
        <v>90</v>
      </c>
      <c r="H17" s="16" t="str">
        <f t="shared" si="0"/>
        <v/>
      </c>
      <c r="I17"/>
    </row>
    <row r="18" spans="1:9" ht="27.6" customHeight="1" x14ac:dyDescent="0.25">
      <c r="A18" s="27" t="e">
        <f>VLOOKUP(B18,#REF!,10,FALSE)</f>
        <v>#REF!</v>
      </c>
      <c r="B18" s="12" t="s">
        <v>59</v>
      </c>
      <c r="C18" s="13" t="s">
        <v>540</v>
      </c>
      <c r="D18" s="14" t="s">
        <v>118</v>
      </c>
      <c r="E18" s="139"/>
      <c r="F18" s="15">
        <v>70</v>
      </c>
      <c r="G18" s="15">
        <v>90</v>
      </c>
      <c r="H18" s="16" t="str">
        <f t="shared" si="0"/>
        <v/>
      </c>
      <c r="I18"/>
    </row>
    <row r="19" spans="1:9" ht="27.6" customHeight="1" x14ac:dyDescent="0.25">
      <c r="A19" s="27" t="e">
        <f>VLOOKUP(B19,#REF!,10,FALSE)</f>
        <v>#REF!</v>
      </c>
      <c r="B19" s="12" t="s">
        <v>60</v>
      </c>
      <c r="C19" s="13" t="s">
        <v>545</v>
      </c>
      <c r="D19" s="14" t="s">
        <v>121</v>
      </c>
      <c r="E19" s="139"/>
      <c r="F19" s="15">
        <v>220</v>
      </c>
      <c r="G19" s="15">
        <v>300</v>
      </c>
      <c r="H19" s="16" t="str">
        <f t="shared" si="0"/>
        <v/>
      </c>
      <c r="I19"/>
    </row>
    <row r="20" spans="1:9" ht="27.6" customHeight="1" x14ac:dyDescent="0.25">
      <c r="A20" s="27" t="e">
        <f>VLOOKUP(B20,#REF!,10,FALSE)</f>
        <v>#REF!</v>
      </c>
      <c r="B20" s="12" t="s">
        <v>61</v>
      </c>
      <c r="C20" s="13" t="s">
        <v>545</v>
      </c>
      <c r="D20" s="14" t="s">
        <v>118</v>
      </c>
      <c r="E20" s="139"/>
      <c r="F20" s="15">
        <v>220</v>
      </c>
      <c r="G20" s="15">
        <v>300</v>
      </c>
      <c r="H20" s="16" t="str">
        <f t="shared" si="0"/>
        <v/>
      </c>
      <c r="I20"/>
    </row>
    <row r="21" spans="1:9" ht="27.6" customHeight="1" x14ac:dyDescent="0.25">
      <c r="A21" s="27" t="e">
        <f>VLOOKUP(B21,#REF!,10,FALSE)</f>
        <v>#REF!</v>
      </c>
      <c r="B21" s="12" t="s">
        <v>62</v>
      </c>
      <c r="C21" s="13" t="s">
        <v>115</v>
      </c>
      <c r="D21" s="14" t="s">
        <v>123</v>
      </c>
      <c r="E21" s="139"/>
      <c r="F21" s="15">
        <v>150</v>
      </c>
      <c r="G21" s="15">
        <v>220</v>
      </c>
      <c r="H21" s="16" t="str">
        <f t="shared" si="0"/>
        <v/>
      </c>
      <c r="I21"/>
    </row>
    <row r="22" spans="1:9" ht="27.6" customHeight="1" x14ac:dyDescent="0.25">
      <c r="A22" s="27" t="e">
        <f>VLOOKUP(B22,#REF!,10,FALSE)</f>
        <v>#REF!</v>
      </c>
      <c r="B22" s="12" t="s">
        <v>63</v>
      </c>
      <c r="C22" s="13" t="s">
        <v>115</v>
      </c>
      <c r="D22" s="14" t="s">
        <v>122</v>
      </c>
      <c r="E22" s="139"/>
      <c r="F22" s="15">
        <v>150</v>
      </c>
      <c r="G22" s="15">
        <v>220</v>
      </c>
      <c r="H22" s="16" t="str">
        <f t="shared" si="0"/>
        <v/>
      </c>
      <c r="I22"/>
    </row>
    <row r="23" spans="1:9" ht="27.6" customHeight="1" x14ac:dyDescent="0.25">
      <c r="A23" s="27" t="e">
        <f>VLOOKUP(B23,#REF!,10,FALSE)</f>
        <v>#REF!</v>
      </c>
      <c r="B23" s="12" t="s">
        <v>65</v>
      </c>
      <c r="C23" s="13" t="s">
        <v>115</v>
      </c>
      <c r="D23" s="14" t="s">
        <v>121</v>
      </c>
      <c r="E23" s="139"/>
      <c r="F23" s="15">
        <v>150</v>
      </c>
      <c r="G23" s="15">
        <v>220</v>
      </c>
      <c r="H23" s="16" t="str">
        <f t="shared" si="0"/>
        <v/>
      </c>
      <c r="I23"/>
    </row>
    <row r="24" spans="1:9" ht="27.6" customHeight="1" x14ac:dyDescent="0.25">
      <c r="A24" s="27" t="e">
        <f>VLOOKUP(B24,#REF!,10,FALSE)</f>
        <v>#REF!</v>
      </c>
      <c r="B24" s="12" t="s">
        <v>66</v>
      </c>
      <c r="C24" s="13" t="s">
        <v>115</v>
      </c>
      <c r="D24" s="14" t="s">
        <v>117</v>
      </c>
      <c r="E24" s="139"/>
      <c r="F24" s="15">
        <v>150</v>
      </c>
      <c r="G24" s="15">
        <v>220</v>
      </c>
      <c r="H24" s="16" t="str">
        <f t="shared" si="0"/>
        <v/>
      </c>
      <c r="I24"/>
    </row>
    <row r="25" spans="1:9" ht="27.6" customHeight="1" x14ac:dyDescent="0.25">
      <c r="A25" s="27" t="e">
        <f>VLOOKUP(B25,#REF!,10,FALSE)</f>
        <v>#REF!</v>
      </c>
      <c r="B25" s="12" t="s">
        <v>39</v>
      </c>
      <c r="C25" s="13" t="s">
        <v>546</v>
      </c>
      <c r="D25" s="14" t="s">
        <v>123</v>
      </c>
      <c r="E25" s="139"/>
      <c r="F25" s="15">
        <v>280</v>
      </c>
      <c r="G25" s="15">
        <v>400</v>
      </c>
      <c r="H25" s="16" t="str">
        <f t="shared" si="0"/>
        <v/>
      </c>
      <c r="I25"/>
    </row>
    <row r="26" spans="1:9" ht="27.6" customHeight="1" x14ac:dyDescent="0.25">
      <c r="A26" s="27" t="e">
        <f>VLOOKUP(B26,#REF!,10,FALSE)</f>
        <v>#REF!</v>
      </c>
      <c r="B26" s="12" t="s">
        <v>67</v>
      </c>
      <c r="C26" s="13" t="s">
        <v>546</v>
      </c>
      <c r="D26" s="14" t="s">
        <v>122</v>
      </c>
      <c r="E26" s="139"/>
      <c r="F26" s="15">
        <v>280</v>
      </c>
      <c r="G26" s="15">
        <v>400</v>
      </c>
      <c r="H26" s="16" t="str">
        <f t="shared" si="0"/>
        <v/>
      </c>
      <c r="I26"/>
    </row>
    <row r="27" spans="1:9" ht="27.6" customHeight="1" x14ac:dyDescent="0.25">
      <c r="A27" s="27" t="e">
        <f>VLOOKUP(B27,#REF!,10,FALSE)</f>
        <v>#REF!</v>
      </c>
      <c r="B27" s="12" t="s">
        <v>69</v>
      </c>
      <c r="C27" s="13" t="s">
        <v>546</v>
      </c>
      <c r="D27" s="14" t="s">
        <v>121</v>
      </c>
      <c r="E27" s="139"/>
      <c r="F27" s="15">
        <v>280</v>
      </c>
      <c r="G27" s="15">
        <v>400</v>
      </c>
      <c r="H27" s="16" t="str">
        <f t="shared" si="0"/>
        <v/>
      </c>
      <c r="I27"/>
    </row>
    <row r="28" spans="1:9" ht="27.6" customHeight="1" x14ac:dyDescent="0.25">
      <c r="A28" s="27" t="e">
        <f>VLOOKUP(B28,#REF!,10,FALSE)</f>
        <v>#REF!</v>
      </c>
      <c r="B28" s="12" t="s">
        <v>70</v>
      </c>
      <c r="C28" s="13" t="s">
        <v>546</v>
      </c>
      <c r="D28" s="14" t="s">
        <v>118</v>
      </c>
      <c r="E28" s="139"/>
      <c r="F28" s="15">
        <v>280</v>
      </c>
      <c r="G28" s="15">
        <v>400</v>
      </c>
      <c r="H28" s="16" t="str">
        <f t="shared" si="0"/>
        <v/>
      </c>
      <c r="I28"/>
    </row>
    <row r="29" spans="1:9" ht="27.6" customHeight="1" x14ac:dyDescent="0.25">
      <c r="A29" s="27" t="e">
        <f>VLOOKUP(B29,#REF!,10,FALSE)</f>
        <v>#REF!</v>
      </c>
      <c r="B29" s="12" t="s">
        <v>71</v>
      </c>
      <c r="C29" s="13" t="s">
        <v>546</v>
      </c>
      <c r="D29" s="14" t="s">
        <v>117</v>
      </c>
      <c r="E29" s="139"/>
      <c r="F29" s="15">
        <v>280</v>
      </c>
      <c r="G29" s="15">
        <v>400</v>
      </c>
      <c r="H29" s="16" t="str">
        <f t="shared" si="0"/>
        <v/>
      </c>
      <c r="I29"/>
    </row>
    <row r="30" spans="1:9" ht="27.6" customHeight="1" x14ac:dyDescent="0.25">
      <c r="A30" s="27" t="e">
        <f>VLOOKUP(B30,#REF!,10,FALSE)</f>
        <v>#REF!</v>
      </c>
      <c r="B30" s="12" t="s">
        <v>73</v>
      </c>
      <c r="C30" s="13" t="s">
        <v>547</v>
      </c>
      <c r="D30" s="14" t="s">
        <v>123</v>
      </c>
      <c r="E30" s="139"/>
      <c r="F30" s="15">
        <v>300</v>
      </c>
      <c r="G30" s="15">
        <v>500</v>
      </c>
      <c r="H30" s="16" t="str">
        <f t="shared" si="0"/>
        <v/>
      </c>
      <c r="I30"/>
    </row>
    <row r="31" spans="1:9" ht="27.6" customHeight="1" x14ac:dyDescent="0.25">
      <c r="A31" s="27" t="e">
        <f>VLOOKUP(B31,#REF!,10,FALSE)</f>
        <v>#REF!</v>
      </c>
      <c r="B31" s="12" t="s">
        <v>75</v>
      </c>
      <c r="C31" s="13" t="s">
        <v>547</v>
      </c>
      <c r="D31" s="14" t="s">
        <v>121</v>
      </c>
      <c r="E31" s="139"/>
      <c r="F31" s="15">
        <v>300</v>
      </c>
      <c r="G31" s="15">
        <v>500</v>
      </c>
      <c r="H31" s="16" t="str">
        <f t="shared" si="0"/>
        <v/>
      </c>
      <c r="I31"/>
    </row>
    <row r="32" spans="1:9" ht="27.6" customHeight="1" x14ac:dyDescent="0.25">
      <c r="A32" s="27" t="e">
        <f>VLOOKUP(B32,#REF!,10,FALSE)</f>
        <v>#REF!</v>
      </c>
      <c r="B32" s="12" t="s">
        <v>76</v>
      </c>
      <c r="C32" s="13" t="s">
        <v>547</v>
      </c>
      <c r="D32" s="14" t="s">
        <v>118</v>
      </c>
      <c r="E32" s="139"/>
      <c r="F32" s="15">
        <v>300</v>
      </c>
      <c r="G32" s="15">
        <v>500</v>
      </c>
      <c r="H32" s="16" t="str">
        <f t="shared" si="0"/>
        <v/>
      </c>
      <c r="I32"/>
    </row>
    <row r="33" spans="1:9" ht="27.6" customHeight="1" x14ac:dyDescent="0.25">
      <c r="A33" s="27" t="e">
        <f>VLOOKUP(B33,#REF!,10,FALSE)</f>
        <v>#REF!</v>
      </c>
      <c r="B33" s="12" t="s">
        <v>77</v>
      </c>
      <c r="C33" s="13" t="s">
        <v>547</v>
      </c>
      <c r="D33" s="14" t="s">
        <v>120</v>
      </c>
      <c r="E33" s="139"/>
      <c r="F33" s="15">
        <v>300</v>
      </c>
      <c r="G33" s="15">
        <v>500</v>
      </c>
      <c r="H33" s="16" t="str">
        <f t="shared" si="0"/>
        <v/>
      </c>
      <c r="I33"/>
    </row>
    <row r="34" spans="1:9" ht="27.6" customHeight="1" x14ac:dyDescent="0.25">
      <c r="A34" s="27" t="e">
        <f>VLOOKUP(B34,#REF!,10,FALSE)</f>
        <v>#REF!</v>
      </c>
      <c r="B34" s="12" t="s">
        <v>78</v>
      </c>
      <c r="C34" s="13" t="s">
        <v>547</v>
      </c>
      <c r="D34" s="14" t="s">
        <v>117</v>
      </c>
      <c r="E34" s="139"/>
      <c r="F34" s="15">
        <v>300</v>
      </c>
      <c r="G34" s="15">
        <v>500</v>
      </c>
      <c r="H34" s="16" t="str">
        <f t="shared" si="0"/>
        <v/>
      </c>
      <c r="I34"/>
    </row>
    <row r="35" spans="1:9" ht="27.6" customHeight="1" x14ac:dyDescent="0.25">
      <c r="A35" s="27" t="e">
        <f>VLOOKUP(B35,#REF!,10,FALSE)</f>
        <v>#REF!</v>
      </c>
      <c r="B35" s="12" t="s">
        <v>79</v>
      </c>
      <c r="C35" s="13" t="s">
        <v>541</v>
      </c>
      <c r="D35" s="14" t="s">
        <v>123</v>
      </c>
      <c r="E35" s="139"/>
      <c r="F35" s="15">
        <v>70</v>
      </c>
      <c r="G35" s="15">
        <v>120</v>
      </c>
      <c r="H35" s="16" t="str">
        <f t="shared" si="0"/>
        <v/>
      </c>
      <c r="I35"/>
    </row>
    <row r="36" spans="1:9" ht="27.6" customHeight="1" x14ac:dyDescent="0.25">
      <c r="A36" s="27" t="e">
        <f>VLOOKUP(B36,#REF!,10,FALSE)</f>
        <v>#REF!</v>
      </c>
      <c r="B36" s="12" t="s">
        <v>80</v>
      </c>
      <c r="C36" s="13" t="s">
        <v>541</v>
      </c>
      <c r="D36" s="14" t="s">
        <v>122</v>
      </c>
      <c r="E36" s="139"/>
      <c r="F36" s="15">
        <v>70</v>
      </c>
      <c r="G36" s="15">
        <v>120</v>
      </c>
      <c r="H36" s="16" t="str">
        <f t="shared" ref="H36" si="1">IF(E36&gt;G36,"Bitte Überschreitung des Maximalwertes begründen!","")</f>
        <v/>
      </c>
      <c r="I36"/>
    </row>
    <row r="37" spans="1:9" ht="27.6" customHeight="1" x14ac:dyDescent="0.25">
      <c r="A37" s="27" t="e">
        <f>VLOOKUP(B37,#REF!,10,FALSE)</f>
        <v>#REF!</v>
      </c>
      <c r="B37" s="12" t="s">
        <v>82</v>
      </c>
      <c r="C37" s="13" t="s">
        <v>541</v>
      </c>
      <c r="D37" s="14" t="s">
        <v>121</v>
      </c>
      <c r="E37" s="139"/>
      <c r="F37" s="15">
        <v>70</v>
      </c>
      <c r="G37" s="15">
        <v>120</v>
      </c>
      <c r="H37" s="16" t="str">
        <f t="shared" si="0"/>
        <v/>
      </c>
      <c r="I37"/>
    </row>
    <row r="38" spans="1:9" ht="27.6" customHeight="1" x14ac:dyDescent="0.25">
      <c r="A38" s="27" t="e">
        <f>VLOOKUP(B38,#REF!,10,FALSE)</f>
        <v>#REF!</v>
      </c>
      <c r="B38" s="12" t="s">
        <v>83</v>
      </c>
      <c r="C38" s="13" t="s">
        <v>541</v>
      </c>
      <c r="D38" s="14" t="s">
        <v>118</v>
      </c>
      <c r="E38" s="139"/>
      <c r="F38" s="15">
        <v>70</v>
      </c>
      <c r="G38" s="15">
        <v>120</v>
      </c>
      <c r="H38" s="16" t="str">
        <f t="shared" si="0"/>
        <v/>
      </c>
      <c r="I38"/>
    </row>
    <row r="39" spans="1:9" ht="27.6" customHeight="1" x14ac:dyDescent="0.25">
      <c r="A39" s="27" t="e">
        <f>VLOOKUP(B39,#REF!,10,FALSE)</f>
        <v>#REF!</v>
      </c>
      <c r="B39" s="12" t="s">
        <v>84</v>
      </c>
      <c r="C39" s="13" t="s">
        <v>541</v>
      </c>
      <c r="D39" s="14" t="s">
        <v>117</v>
      </c>
      <c r="E39" s="139"/>
      <c r="F39" s="15">
        <v>70</v>
      </c>
      <c r="G39" s="15">
        <v>120</v>
      </c>
      <c r="H39" s="16" t="str">
        <f t="shared" si="0"/>
        <v/>
      </c>
      <c r="I39"/>
    </row>
    <row r="40" spans="1:9" ht="27.6" customHeight="1" x14ac:dyDescent="0.25">
      <c r="A40" s="27" t="e">
        <f>VLOOKUP(B40,#REF!,10,FALSE)</f>
        <v>#REF!</v>
      </c>
      <c r="B40" s="12" t="s">
        <v>134</v>
      </c>
      <c r="C40" s="13" t="s">
        <v>548</v>
      </c>
      <c r="D40" s="14" t="s">
        <v>123</v>
      </c>
      <c r="E40" s="139"/>
      <c r="F40" s="15">
        <v>170</v>
      </c>
      <c r="G40" s="15">
        <v>250</v>
      </c>
      <c r="H40" s="16" t="str">
        <f t="shared" si="0"/>
        <v/>
      </c>
      <c r="I40"/>
    </row>
    <row r="41" spans="1:9" ht="27.6" customHeight="1" x14ac:dyDescent="0.25">
      <c r="A41" s="27" t="e">
        <f>VLOOKUP(B41,#REF!,10,FALSE)</f>
        <v>#REF!</v>
      </c>
      <c r="B41" s="12" t="s">
        <v>85</v>
      </c>
      <c r="C41" s="13" t="s">
        <v>542</v>
      </c>
      <c r="D41" s="14" t="s">
        <v>123</v>
      </c>
      <c r="E41" s="139"/>
      <c r="F41" s="15">
        <v>220</v>
      </c>
      <c r="G41" s="15">
        <v>300</v>
      </c>
      <c r="H41" s="16" t="str">
        <f t="shared" si="0"/>
        <v/>
      </c>
      <c r="I41"/>
    </row>
    <row r="42" spans="1:9" ht="27.6" customHeight="1" x14ac:dyDescent="0.25">
      <c r="A42" s="27" t="e">
        <f>VLOOKUP(B42,#REF!,10,FALSE)</f>
        <v>#REF!</v>
      </c>
      <c r="B42" s="12" t="s">
        <v>86</v>
      </c>
      <c r="C42" s="13" t="s">
        <v>542</v>
      </c>
      <c r="D42" s="14" t="s">
        <v>122</v>
      </c>
      <c r="E42" s="139"/>
      <c r="F42" s="15">
        <v>220</v>
      </c>
      <c r="G42" s="15">
        <v>300</v>
      </c>
      <c r="H42" s="16" t="str">
        <f t="shared" si="0"/>
        <v/>
      </c>
      <c r="I42"/>
    </row>
    <row r="43" spans="1:9" ht="27.6" customHeight="1" x14ac:dyDescent="0.25">
      <c r="A43" s="27" t="e">
        <f>VLOOKUP(B43,#REF!,10,FALSE)</f>
        <v>#REF!</v>
      </c>
      <c r="B43" s="12" t="s">
        <v>87</v>
      </c>
      <c r="C43" s="13" t="s">
        <v>542</v>
      </c>
      <c r="D43" s="14" t="s">
        <v>121</v>
      </c>
      <c r="E43" s="139"/>
      <c r="F43" s="15">
        <v>220</v>
      </c>
      <c r="G43" s="15">
        <v>300</v>
      </c>
      <c r="H43" s="16" t="str">
        <f t="shared" si="0"/>
        <v/>
      </c>
      <c r="I43"/>
    </row>
    <row r="44" spans="1:9" ht="27.6" customHeight="1" x14ac:dyDescent="0.25">
      <c r="A44" s="27" t="e">
        <f>VLOOKUP(B44,#REF!,10,FALSE)</f>
        <v>#REF!</v>
      </c>
      <c r="B44" s="12" t="s">
        <v>88</v>
      </c>
      <c r="C44" s="13" t="s">
        <v>542</v>
      </c>
      <c r="D44" s="14" t="s">
        <v>118</v>
      </c>
      <c r="E44" s="139"/>
      <c r="F44" s="15">
        <v>220</v>
      </c>
      <c r="G44" s="15">
        <v>300</v>
      </c>
      <c r="H44" s="16" t="str">
        <f t="shared" si="0"/>
        <v/>
      </c>
      <c r="I44"/>
    </row>
    <row r="45" spans="1:9" ht="27.6" customHeight="1" x14ac:dyDescent="0.25">
      <c r="A45" s="27" t="e">
        <f>VLOOKUP(B45,#REF!,10,FALSE)</f>
        <v>#REF!</v>
      </c>
      <c r="B45" s="12" t="s">
        <v>89</v>
      </c>
      <c r="C45" s="13" t="s">
        <v>542</v>
      </c>
      <c r="D45" s="14" t="s">
        <v>120</v>
      </c>
      <c r="E45" s="139"/>
      <c r="F45" s="15">
        <v>220</v>
      </c>
      <c r="G45" s="15">
        <v>300</v>
      </c>
      <c r="H45" s="16" t="str">
        <f t="shared" si="0"/>
        <v/>
      </c>
      <c r="I45"/>
    </row>
    <row r="46" spans="1:9" ht="27.6" customHeight="1" x14ac:dyDescent="0.25">
      <c r="A46" s="27" t="e">
        <f>VLOOKUP(B46,#REF!,10,FALSE)</f>
        <v>#REF!</v>
      </c>
      <c r="B46" s="12" t="s">
        <v>90</v>
      </c>
      <c r="C46" s="13" t="s">
        <v>542</v>
      </c>
      <c r="D46" s="14" t="s">
        <v>117</v>
      </c>
      <c r="E46" s="139"/>
      <c r="F46" s="15">
        <v>220</v>
      </c>
      <c r="G46" s="15">
        <v>300</v>
      </c>
      <c r="H46" s="16" t="str">
        <f t="shared" si="0"/>
        <v/>
      </c>
      <c r="I46"/>
    </row>
    <row r="47" spans="1:9" ht="27.6" customHeight="1" x14ac:dyDescent="0.25">
      <c r="A47" s="27" t="e">
        <f>VLOOKUP(B47,#REF!,10,FALSE)</f>
        <v>#REF!</v>
      </c>
      <c r="B47" s="12" t="s">
        <v>91</v>
      </c>
      <c r="C47" s="13" t="s">
        <v>542</v>
      </c>
      <c r="D47" s="14" t="s">
        <v>119</v>
      </c>
      <c r="E47" s="139"/>
      <c r="F47" s="15">
        <v>220</v>
      </c>
      <c r="G47" s="15">
        <v>300</v>
      </c>
      <c r="H47" s="16" t="str">
        <f t="shared" si="0"/>
        <v/>
      </c>
      <c r="I47"/>
    </row>
    <row r="48" spans="1:9" ht="27.6" customHeight="1" x14ac:dyDescent="0.25">
      <c r="A48" s="27" t="e">
        <f>VLOOKUP(B48,#REF!,10,FALSE)</f>
        <v>#REF!</v>
      </c>
      <c r="B48" s="12" t="s">
        <v>92</v>
      </c>
      <c r="C48" s="13" t="s">
        <v>542</v>
      </c>
      <c r="D48" s="14" t="s">
        <v>116</v>
      </c>
      <c r="E48" s="139"/>
      <c r="F48" s="15">
        <v>220</v>
      </c>
      <c r="G48" s="15">
        <v>300</v>
      </c>
      <c r="H48" s="16" t="str">
        <f t="shared" si="0"/>
        <v/>
      </c>
      <c r="I48"/>
    </row>
    <row r="49" spans="1:9" ht="27.6" customHeight="1" x14ac:dyDescent="0.25">
      <c r="A49" s="27" t="e">
        <f>VLOOKUP(B49,#REF!,10,FALSE)</f>
        <v>#REF!</v>
      </c>
      <c r="B49" s="12" t="s">
        <v>95</v>
      </c>
      <c r="C49" s="13" t="s">
        <v>543</v>
      </c>
      <c r="D49" s="14" t="s">
        <v>123</v>
      </c>
      <c r="E49" s="139"/>
      <c r="F49" s="15">
        <v>220</v>
      </c>
      <c r="G49" s="15">
        <v>300</v>
      </c>
      <c r="H49" s="16" t="str">
        <f t="shared" si="0"/>
        <v/>
      </c>
      <c r="I49"/>
    </row>
    <row r="50" spans="1:9" ht="27.6" customHeight="1" x14ac:dyDescent="0.25">
      <c r="A50" s="27" t="e">
        <f>VLOOKUP(B50,#REF!,10,FALSE)</f>
        <v>#REF!</v>
      </c>
      <c r="B50" s="12" t="s">
        <v>97</v>
      </c>
      <c r="C50" s="13" t="s">
        <v>543</v>
      </c>
      <c r="D50" s="14" t="s">
        <v>121</v>
      </c>
      <c r="E50" s="139"/>
      <c r="F50" s="15">
        <v>220</v>
      </c>
      <c r="G50" s="15">
        <v>300</v>
      </c>
      <c r="H50" s="16" t="str">
        <f t="shared" si="0"/>
        <v/>
      </c>
      <c r="I50"/>
    </row>
    <row r="51" spans="1:9" ht="27.6" customHeight="1" x14ac:dyDescent="0.25">
      <c r="A51" s="27" t="e">
        <f>VLOOKUP(B51,#REF!,10,FALSE)</f>
        <v>#REF!</v>
      </c>
      <c r="B51" s="12" t="s">
        <v>98</v>
      </c>
      <c r="C51" s="13" t="s">
        <v>543</v>
      </c>
      <c r="D51" s="14" t="s">
        <v>118</v>
      </c>
      <c r="E51" s="139"/>
      <c r="F51" s="15">
        <v>220</v>
      </c>
      <c r="G51" s="15">
        <v>300</v>
      </c>
      <c r="H51" s="16" t="str">
        <f t="shared" si="0"/>
        <v/>
      </c>
      <c r="I51"/>
    </row>
    <row r="52" spans="1:9" ht="27.6" customHeight="1" x14ac:dyDescent="0.25">
      <c r="A52" s="27" t="e">
        <f>VLOOKUP(B52,#REF!,10,FALSE)</f>
        <v>#REF!</v>
      </c>
      <c r="B52" s="12" t="s">
        <v>41</v>
      </c>
      <c r="C52" s="13" t="s">
        <v>153</v>
      </c>
      <c r="D52" s="14" t="s">
        <v>123</v>
      </c>
      <c r="E52" s="139"/>
      <c r="F52" s="15">
        <v>350</v>
      </c>
      <c r="G52" s="15">
        <v>850</v>
      </c>
      <c r="H52" s="16" t="str">
        <f t="shared" si="0"/>
        <v/>
      </c>
      <c r="I52"/>
    </row>
    <row r="53" spans="1:9" ht="27.6" customHeight="1" x14ac:dyDescent="0.25">
      <c r="A53" s="27" t="e">
        <f>VLOOKUP(B53,#REF!,10,FALSE)</f>
        <v>#REF!</v>
      </c>
      <c r="B53" s="12" t="s">
        <v>36</v>
      </c>
      <c r="C53" s="13" t="s">
        <v>128</v>
      </c>
      <c r="D53" s="14" t="s">
        <v>46</v>
      </c>
      <c r="E53" s="194">
        <v>1.0000000000000001E-5</v>
      </c>
      <c r="F53" s="15">
        <v>0</v>
      </c>
      <c r="G53" s="50">
        <v>1.0000000000000001E-5</v>
      </c>
      <c r="H53" s="16" t="str">
        <f t="shared" si="0"/>
        <v/>
      </c>
      <c r="I53"/>
    </row>
    <row r="54" spans="1:9" x14ac:dyDescent="0.2">
      <c r="I54"/>
    </row>
    <row r="55" spans="1:9" x14ac:dyDescent="0.2">
      <c r="I55"/>
    </row>
    <row r="56" spans="1:9" x14ac:dyDescent="0.2">
      <c r="I56"/>
    </row>
    <row r="57" spans="1:9" x14ac:dyDescent="0.2">
      <c r="I57"/>
    </row>
    <row r="58" spans="1:9" x14ac:dyDescent="0.2">
      <c r="I58"/>
    </row>
    <row r="59" spans="1:9" x14ac:dyDescent="0.2">
      <c r="I59"/>
    </row>
    <row r="60" spans="1:9" x14ac:dyDescent="0.2">
      <c r="I60"/>
    </row>
    <row r="61" spans="1:9" x14ac:dyDescent="0.2">
      <c r="I61"/>
    </row>
    <row r="62" spans="1:9" x14ac:dyDescent="0.2">
      <c r="I62"/>
    </row>
    <row r="63" spans="1:9" x14ac:dyDescent="0.2">
      <c r="I63"/>
    </row>
    <row r="64" spans="1:9" x14ac:dyDescent="0.2">
      <c r="I64"/>
    </row>
    <row r="65" spans="9:9" x14ac:dyDescent="0.2">
      <c r="I65"/>
    </row>
    <row r="66" spans="9:9" x14ac:dyDescent="0.2">
      <c r="I66"/>
    </row>
    <row r="67" spans="9:9" x14ac:dyDescent="0.2">
      <c r="I67"/>
    </row>
    <row r="68" spans="9:9" x14ac:dyDescent="0.2">
      <c r="I68"/>
    </row>
    <row r="69" spans="9:9" x14ac:dyDescent="0.2">
      <c r="I69"/>
    </row>
    <row r="70" spans="9:9" x14ac:dyDescent="0.2">
      <c r="I70"/>
    </row>
    <row r="71" spans="9:9" x14ac:dyDescent="0.2">
      <c r="I71"/>
    </row>
    <row r="72" spans="9:9" x14ac:dyDescent="0.2">
      <c r="I72"/>
    </row>
    <row r="73" spans="9:9" x14ac:dyDescent="0.2">
      <c r="I73"/>
    </row>
    <row r="74" spans="9:9" x14ac:dyDescent="0.2">
      <c r="I74"/>
    </row>
    <row r="75" spans="9:9" x14ac:dyDescent="0.2">
      <c r="I75"/>
    </row>
    <row r="76" spans="9:9" x14ac:dyDescent="0.2">
      <c r="I76"/>
    </row>
    <row r="77" spans="9:9" x14ac:dyDescent="0.2">
      <c r="I77"/>
    </row>
    <row r="78" spans="9:9" x14ac:dyDescent="0.2">
      <c r="I78"/>
    </row>
    <row r="79" spans="9:9" x14ac:dyDescent="0.2">
      <c r="I79"/>
    </row>
    <row r="80" spans="9:9" x14ac:dyDescent="0.2">
      <c r="I80"/>
    </row>
    <row r="81" spans="9:9" x14ac:dyDescent="0.2">
      <c r="I81"/>
    </row>
    <row r="82" spans="9:9" x14ac:dyDescent="0.2">
      <c r="I82"/>
    </row>
    <row r="83" spans="9:9" x14ac:dyDescent="0.2">
      <c r="I83"/>
    </row>
    <row r="84" spans="9:9" x14ac:dyDescent="0.2">
      <c r="I84"/>
    </row>
    <row r="85" spans="9:9" x14ac:dyDescent="0.2">
      <c r="I85"/>
    </row>
    <row r="86" spans="9:9" x14ac:dyDescent="0.2">
      <c r="I86"/>
    </row>
    <row r="87" spans="9:9" x14ac:dyDescent="0.2">
      <c r="I87"/>
    </row>
    <row r="88" spans="9:9" x14ac:dyDescent="0.2">
      <c r="I88"/>
    </row>
    <row r="89" spans="9:9" x14ac:dyDescent="0.2">
      <c r="I89"/>
    </row>
    <row r="90" spans="9:9" x14ac:dyDescent="0.2">
      <c r="I90"/>
    </row>
    <row r="91" spans="9:9" x14ac:dyDescent="0.2">
      <c r="I91"/>
    </row>
    <row r="92" spans="9:9" x14ac:dyDescent="0.2">
      <c r="I92"/>
    </row>
    <row r="93" spans="9:9" x14ac:dyDescent="0.2">
      <c r="I93"/>
    </row>
    <row r="94" spans="9:9" x14ac:dyDescent="0.2">
      <c r="I94"/>
    </row>
    <row r="95" spans="9:9" x14ac:dyDescent="0.2">
      <c r="I95"/>
    </row>
    <row r="96" spans="9:9" x14ac:dyDescent="0.2">
      <c r="I96"/>
    </row>
    <row r="97" spans="9:9" x14ac:dyDescent="0.2">
      <c r="I97"/>
    </row>
    <row r="98" spans="9:9" x14ac:dyDescent="0.2">
      <c r="I98"/>
    </row>
    <row r="99" spans="9:9" x14ac:dyDescent="0.2">
      <c r="I99"/>
    </row>
    <row r="100" spans="9:9" x14ac:dyDescent="0.2">
      <c r="I100"/>
    </row>
    <row r="101" spans="9:9" x14ac:dyDescent="0.2">
      <c r="I101"/>
    </row>
    <row r="102" spans="9:9" x14ac:dyDescent="0.2">
      <c r="I102"/>
    </row>
    <row r="103" spans="9:9" x14ac:dyDescent="0.2">
      <c r="I103"/>
    </row>
    <row r="104" spans="9:9" x14ac:dyDescent="0.2">
      <c r="I104"/>
    </row>
    <row r="105" spans="9:9" x14ac:dyDescent="0.2">
      <c r="I105"/>
    </row>
    <row r="106" spans="9:9" x14ac:dyDescent="0.2">
      <c r="I106"/>
    </row>
    <row r="107" spans="9:9" x14ac:dyDescent="0.2">
      <c r="I107"/>
    </row>
    <row r="108" spans="9:9" x14ac:dyDescent="0.2">
      <c r="I108"/>
    </row>
    <row r="109" spans="9:9" x14ac:dyDescent="0.2">
      <c r="I109"/>
    </row>
    <row r="110" spans="9:9" x14ac:dyDescent="0.2">
      <c r="I110"/>
    </row>
    <row r="111" spans="9:9" x14ac:dyDescent="0.2">
      <c r="I111"/>
    </row>
    <row r="112" spans="9:9" x14ac:dyDescent="0.2">
      <c r="I112"/>
    </row>
    <row r="113" spans="9:9" x14ac:dyDescent="0.2">
      <c r="I113"/>
    </row>
    <row r="114" spans="9:9" x14ac:dyDescent="0.2">
      <c r="I114"/>
    </row>
    <row r="115" spans="9:9" x14ac:dyDescent="0.2">
      <c r="I115"/>
    </row>
    <row r="116" spans="9:9" x14ac:dyDescent="0.2">
      <c r="I116"/>
    </row>
    <row r="117" spans="9:9" x14ac:dyDescent="0.2">
      <c r="I117"/>
    </row>
    <row r="118" spans="9:9" x14ac:dyDescent="0.2">
      <c r="I118"/>
    </row>
    <row r="119" spans="9:9" x14ac:dyDescent="0.2">
      <c r="I119"/>
    </row>
    <row r="120" spans="9:9" x14ac:dyDescent="0.2">
      <c r="I120"/>
    </row>
    <row r="121" spans="9:9" x14ac:dyDescent="0.2">
      <c r="I121"/>
    </row>
    <row r="122" spans="9:9" x14ac:dyDescent="0.2">
      <c r="I122"/>
    </row>
    <row r="123" spans="9:9" x14ac:dyDescent="0.2">
      <c r="I123"/>
    </row>
    <row r="124" spans="9:9" x14ac:dyDescent="0.2">
      <c r="I124"/>
    </row>
    <row r="125" spans="9:9" x14ac:dyDescent="0.2">
      <c r="I125"/>
    </row>
    <row r="126" spans="9:9" x14ac:dyDescent="0.2">
      <c r="I126"/>
    </row>
    <row r="127" spans="9:9" x14ac:dyDescent="0.2">
      <c r="I127"/>
    </row>
    <row r="128" spans="9:9" x14ac:dyDescent="0.2">
      <c r="I128"/>
    </row>
    <row r="129" spans="9:9" x14ac:dyDescent="0.2">
      <c r="I129"/>
    </row>
    <row r="130" spans="9:9" x14ac:dyDescent="0.2">
      <c r="I130"/>
    </row>
    <row r="131" spans="9:9" x14ac:dyDescent="0.2">
      <c r="I131"/>
    </row>
    <row r="132" spans="9:9" x14ac:dyDescent="0.2">
      <c r="I132"/>
    </row>
    <row r="133" spans="9:9" x14ac:dyDescent="0.2">
      <c r="I133"/>
    </row>
    <row r="134" spans="9:9" x14ac:dyDescent="0.2">
      <c r="I134"/>
    </row>
    <row r="135" spans="9:9" x14ac:dyDescent="0.2">
      <c r="I135"/>
    </row>
    <row r="136" spans="9:9" x14ac:dyDescent="0.2">
      <c r="I136"/>
    </row>
    <row r="137" spans="9:9" x14ac:dyDescent="0.2">
      <c r="I137"/>
    </row>
    <row r="138" spans="9:9" x14ac:dyDescent="0.2">
      <c r="I138"/>
    </row>
    <row r="139" spans="9:9" x14ac:dyDescent="0.2">
      <c r="I139"/>
    </row>
    <row r="140" spans="9:9" x14ac:dyDescent="0.2">
      <c r="I140"/>
    </row>
    <row r="141" spans="9:9" x14ac:dyDescent="0.2">
      <c r="I141"/>
    </row>
    <row r="142" spans="9:9" x14ac:dyDescent="0.2">
      <c r="I142"/>
    </row>
    <row r="143" spans="9:9" x14ac:dyDescent="0.2">
      <c r="I143"/>
    </row>
    <row r="144" spans="9:9" x14ac:dyDescent="0.2">
      <c r="I144"/>
    </row>
    <row r="145" spans="9:9" x14ac:dyDescent="0.2">
      <c r="I145"/>
    </row>
    <row r="146" spans="9:9" x14ac:dyDescent="0.2">
      <c r="I146"/>
    </row>
    <row r="147" spans="9:9" x14ac:dyDescent="0.2">
      <c r="I147"/>
    </row>
    <row r="148" spans="9:9" x14ac:dyDescent="0.2">
      <c r="I148"/>
    </row>
    <row r="149" spans="9:9" x14ac:dyDescent="0.2">
      <c r="I149"/>
    </row>
    <row r="150" spans="9:9" x14ac:dyDescent="0.2">
      <c r="I150"/>
    </row>
    <row r="151" spans="9:9" x14ac:dyDescent="0.2">
      <c r="I151"/>
    </row>
    <row r="152" spans="9:9" x14ac:dyDescent="0.2">
      <c r="I152"/>
    </row>
    <row r="153" spans="9:9" x14ac:dyDescent="0.2">
      <c r="I153"/>
    </row>
    <row r="154" spans="9:9" x14ac:dyDescent="0.2">
      <c r="I154"/>
    </row>
    <row r="155" spans="9:9" x14ac:dyDescent="0.2">
      <c r="I155"/>
    </row>
    <row r="156" spans="9:9" x14ac:dyDescent="0.2">
      <c r="I156"/>
    </row>
    <row r="157" spans="9:9" x14ac:dyDescent="0.2">
      <c r="I157"/>
    </row>
    <row r="158" spans="9:9" x14ac:dyDescent="0.2">
      <c r="I158"/>
    </row>
    <row r="159" spans="9:9" x14ac:dyDescent="0.2">
      <c r="I159"/>
    </row>
    <row r="160" spans="9:9" x14ac:dyDescent="0.2">
      <c r="I160"/>
    </row>
    <row r="161" spans="9:9" x14ac:dyDescent="0.2">
      <c r="I161"/>
    </row>
    <row r="162" spans="9:9" x14ac:dyDescent="0.2">
      <c r="I162"/>
    </row>
    <row r="163" spans="9:9" x14ac:dyDescent="0.2">
      <c r="I163"/>
    </row>
    <row r="164" spans="9:9" x14ac:dyDescent="0.2">
      <c r="I164"/>
    </row>
    <row r="165" spans="9:9" x14ac:dyDescent="0.2">
      <c r="I165"/>
    </row>
    <row r="166" spans="9:9" x14ac:dyDescent="0.2">
      <c r="I166"/>
    </row>
    <row r="167" spans="9:9" x14ac:dyDescent="0.2">
      <c r="I167"/>
    </row>
    <row r="168" spans="9:9" x14ac:dyDescent="0.2">
      <c r="I168"/>
    </row>
    <row r="169" spans="9:9" x14ac:dyDescent="0.2">
      <c r="I169"/>
    </row>
    <row r="170" spans="9:9" x14ac:dyDescent="0.2">
      <c r="I170"/>
    </row>
    <row r="171" spans="9:9" x14ac:dyDescent="0.2">
      <c r="I171"/>
    </row>
    <row r="172" spans="9:9" x14ac:dyDescent="0.2">
      <c r="I172"/>
    </row>
    <row r="173" spans="9:9" x14ac:dyDescent="0.2">
      <c r="I173"/>
    </row>
    <row r="174" spans="9:9" x14ac:dyDescent="0.2">
      <c r="I174"/>
    </row>
    <row r="175" spans="9:9" x14ac:dyDescent="0.2">
      <c r="I175"/>
    </row>
    <row r="176" spans="9:9" x14ac:dyDescent="0.2">
      <c r="I176"/>
    </row>
    <row r="177" spans="9:9" x14ac:dyDescent="0.2">
      <c r="I177"/>
    </row>
    <row r="178" spans="9:9" x14ac:dyDescent="0.2">
      <c r="I178"/>
    </row>
    <row r="179" spans="9:9" x14ac:dyDescent="0.2">
      <c r="I179"/>
    </row>
    <row r="180" spans="9:9" x14ac:dyDescent="0.2">
      <c r="I180"/>
    </row>
    <row r="181" spans="9:9" x14ac:dyDescent="0.2">
      <c r="I181"/>
    </row>
    <row r="182" spans="9:9" x14ac:dyDescent="0.2">
      <c r="I182"/>
    </row>
    <row r="183" spans="9:9" x14ac:dyDescent="0.2">
      <c r="I183"/>
    </row>
    <row r="184" spans="9:9" x14ac:dyDescent="0.2">
      <c r="I184"/>
    </row>
    <row r="185" spans="9:9" x14ac:dyDescent="0.2">
      <c r="I185"/>
    </row>
    <row r="186" spans="9:9" x14ac:dyDescent="0.2">
      <c r="I186"/>
    </row>
    <row r="187" spans="9:9" x14ac:dyDescent="0.2">
      <c r="I187"/>
    </row>
    <row r="188" spans="9:9" x14ac:dyDescent="0.2">
      <c r="I188"/>
    </row>
    <row r="189" spans="9:9" x14ac:dyDescent="0.2">
      <c r="I189"/>
    </row>
    <row r="190" spans="9:9" x14ac:dyDescent="0.2">
      <c r="I190"/>
    </row>
    <row r="191" spans="9:9" x14ac:dyDescent="0.2">
      <c r="I191"/>
    </row>
    <row r="192" spans="9:9" x14ac:dyDescent="0.2">
      <c r="I192"/>
    </row>
    <row r="193" spans="9:9" x14ac:dyDescent="0.2">
      <c r="I193"/>
    </row>
    <row r="194" spans="9:9" x14ac:dyDescent="0.2">
      <c r="I194"/>
    </row>
    <row r="195" spans="9:9" x14ac:dyDescent="0.2">
      <c r="I195"/>
    </row>
    <row r="196" spans="9:9" x14ac:dyDescent="0.2">
      <c r="I196"/>
    </row>
    <row r="197" spans="9:9" x14ac:dyDescent="0.2">
      <c r="I197"/>
    </row>
    <row r="198" spans="9:9" x14ac:dyDescent="0.2">
      <c r="I198"/>
    </row>
    <row r="199" spans="9:9" x14ac:dyDescent="0.2">
      <c r="I199"/>
    </row>
    <row r="200" spans="9:9" x14ac:dyDescent="0.2">
      <c r="I200"/>
    </row>
    <row r="201" spans="9:9" x14ac:dyDescent="0.2">
      <c r="I201"/>
    </row>
    <row r="202" spans="9:9" x14ac:dyDescent="0.2">
      <c r="I202"/>
    </row>
    <row r="203" spans="9:9" x14ac:dyDescent="0.2">
      <c r="I203"/>
    </row>
    <row r="204" spans="9:9" x14ac:dyDescent="0.2">
      <c r="I204"/>
    </row>
    <row r="205" spans="9:9" x14ac:dyDescent="0.2">
      <c r="I205"/>
    </row>
    <row r="206" spans="9:9" x14ac:dyDescent="0.2">
      <c r="I206"/>
    </row>
    <row r="207" spans="9:9" x14ac:dyDescent="0.2">
      <c r="I207"/>
    </row>
    <row r="208" spans="9:9" x14ac:dyDescent="0.2">
      <c r="I208"/>
    </row>
    <row r="209" spans="9:9" x14ac:dyDescent="0.2">
      <c r="I209"/>
    </row>
    <row r="210" spans="9:9" x14ac:dyDescent="0.2">
      <c r="I210"/>
    </row>
    <row r="211" spans="9:9" x14ac:dyDescent="0.2">
      <c r="I211"/>
    </row>
    <row r="212" spans="9:9" x14ac:dyDescent="0.2">
      <c r="I212"/>
    </row>
    <row r="213" spans="9:9" x14ac:dyDescent="0.2">
      <c r="I213"/>
    </row>
    <row r="214" spans="9:9" x14ac:dyDescent="0.2">
      <c r="I214"/>
    </row>
    <row r="215" spans="9:9" x14ac:dyDescent="0.2">
      <c r="I215"/>
    </row>
    <row r="216" spans="9:9" x14ac:dyDescent="0.2">
      <c r="I216"/>
    </row>
    <row r="217" spans="9:9" x14ac:dyDescent="0.2">
      <c r="I217"/>
    </row>
    <row r="218" spans="9:9" x14ac:dyDescent="0.2">
      <c r="I218"/>
    </row>
    <row r="219" spans="9:9" x14ac:dyDescent="0.2">
      <c r="I219"/>
    </row>
    <row r="220" spans="9:9" x14ac:dyDescent="0.2">
      <c r="I220"/>
    </row>
    <row r="221" spans="9:9" x14ac:dyDescent="0.2">
      <c r="I221"/>
    </row>
    <row r="222" spans="9:9" x14ac:dyDescent="0.2">
      <c r="I222"/>
    </row>
    <row r="223" spans="9:9" x14ac:dyDescent="0.2">
      <c r="I223"/>
    </row>
    <row r="224" spans="9:9" x14ac:dyDescent="0.2">
      <c r="I224"/>
    </row>
    <row r="225" spans="9:9" x14ac:dyDescent="0.2">
      <c r="I225"/>
    </row>
    <row r="226" spans="9:9" x14ac:dyDescent="0.2">
      <c r="I226"/>
    </row>
    <row r="227" spans="9:9" x14ac:dyDescent="0.2">
      <c r="I227"/>
    </row>
    <row r="228" spans="9:9" x14ac:dyDescent="0.2">
      <c r="I228"/>
    </row>
    <row r="229" spans="9:9" x14ac:dyDescent="0.2">
      <c r="I229"/>
    </row>
    <row r="230" spans="9:9" x14ac:dyDescent="0.2">
      <c r="I230"/>
    </row>
    <row r="231" spans="9:9" x14ac:dyDescent="0.2">
      <c r="I231"/>
    </row>
    <row r="232" spans="9:9" x14ac:dyDescent="0.2">
      <c r="I232"/>
    </row>
    <row r="233" spans="9:9" x14ac:dyDescent="0.2">
      <c r="I233"/>
    </row>
    <row r="234" spans="9:9" x14ac:dyDescent="0.2">
      <c r="I234"/>
    </row>
    <row r="235" spans="9:9" x14ac:dyDescent="0.2">
      <c r="I235"/>
    </row>
    <row r="236" spans="9:9" x14ac:dyDescent="0.2">
      <c r="I236"/>
    </row>
    <row r="237" spans="9:9" x14ac:dyDescent="0.2">
      <c r="I237"/>
    </row>
    <row r="238" spans="9:9" x14ac:dyDescent="0.2">
      <c r="I238"/>
    </row>
    <row r="239" spans="9:9" x14ac:dyDescent="0.2">
      <c r="I239"/>
    </row>
    <row r="240" spans="9:9" x14ac:dyDescent="0.2">
      <c r="I240"/>
    </row>
    <row r="241" spans="9:9" x14ac:dyDescent="0.2">
      <c r="I241"/>
    </row>
    <row r="242" spans="9:9" x14ac:dyDescent="0.2">
      <c r="I242"/>
    </row>
    <row r="243" spans="9:9" x14ac:dyDescent="0.2">
      <c r="I243"/>
    </row>
    <row r="244" spans="9:9" x14ac:dyDescent="0.2">
      <c r="I244"/>
    </row>
    <row r="245" spans="9:9" x14ac:dyDescent="0.2">
      <c r="I245"/>
    </row>
    <row r="246" spans="9:9" x14ac:dyDescent="0.2">
      <c r="I246"/>
    </row>
    <row r="247" spans="9:9" x14ac:dyDescent="0.2">
      <c r="I247"/>
    </row>
    <row r="248" spans="9:9" x14ac:dyDescent="0.2">
      <c r="I248"/>
    </row>
    <row r="249" spans="9:9" x14ac:dyDescent="0.2">
      <c r="I249"/>
    </row>
    <row r="250" spans="9:9" x14ac:dyDescent="0.2">
      <c r="I250"/>
    </row>
    <row r="251" spans="9:9" x14ac:dyDescent="0.2">
      <c r="I251"/>
    </row>
    <row r="252" spans="9:9" x14ac:dyDescent="0.2">
      <c r="I252"/>
    </row>
    <row r="253" spans="9:9" x14ac:dyDescent="0.2">
      <c r="I253"/>
    </row>
    <row r="254" spans="9:9" x14ac:dyDescent="0.2">
      <c r="I254"/>
    </row>
    <row r="255" spans="9:9" x14ac:dyDescent="0.2">
      <c r="I255"/>
    </row>
    <row r="256" spans="9:9" x14ac:dyDescent="0.2">
      <c r="I256"/>
    </row>
    <row r="257" spans="9:9" x14ac:dyDescent="0.2">
      <c r="I257"/>
    </row>
    <row r="258" spans="9:9" x14ac:dyDescent="0.2">
      <c r="I258"/>
    </row>
    <row r="259" spans="9:9" x14ac:dyDescent="0.2">
      <c r="I259"/>
    </row>
    <row r="260" spans="9:9" x14ac:dyDescent="0.2">
      <c r="I260"/>
    </row>
    <row r="261" spans="9:9" x14ac:dyDescent="0.2">
      <c r="I261"/>
    </row>
    <row r="262" spans="9:9" x14ac:dyDescent="0.2">
      <c r="I262"/>
    </row>
    <row r="263" spans="9:9" x14ac:dyDescent="0.2">
      <c r="I263"/>
    </row>
    <row r="264" spans="9:9" x14ac:dyDescent="0.2">
      <c r="I264"/>
    </row>
    <row r="265" spans="9:9" x14ac:dyDescent="0.2">
      <c r="I265"/>
    </row>
    <row r="266" spans="9:9" x14ac:dyDescent="0.2">
      <c r="I266"/>
    </row>
    <row r="267" spans="9:9" x14ac:dyDescent="0.2">
      <c r="I267"/>
    </row>
    <row r="268" spans="9:9" x14ac:dyDescent="0.2">
      <c r="I268"/>
    </row>
    <row r="269" spans="9:9" x14ac:dyDescent="0.2">
      <c r="I269"/>
    </row>
    <row r="270" spans="9:9" x14ac:dyDescent="0.2">
      <c r="I270"/>
    </row>
    <row r="271" spans="9:9" x14ac:dyDescent="0.2">
      <c r="I271"/>
    </row>
    <row r="272" spans="9:9" x14ac:dyDescent="0.2">
      <c r="I272"/>
    </row>
    <row r="273" spans="9:9" x14ac:dyDescent="0.2">
      <c r="I273"/>
    </row>
    <row r="274" spans="9:9" x14ac:dyDescent="0.2">
      <c r="I274"/>
    </row>
    <row r="275" spans="9:9" x14ac:dyDescent="0.2">
      <c r="I275"/>
    </row>
    <row r="276" spans="9:9" x14ac:dyDescent="0.2">
      <c r="I276"/>
    </row>
    <row r="277" spans="9:9" x14ac:dyDescent="0.2">
      <c r="I277"/>
    </row>
    <row r="278" spans="9:9" x14ac:dyDescent="0.2">
      <c r="I278"/>
    </row>
    <row r="279" spans="9:9" x14ac:dyDescent="0.2">
      <c r="I279"/>
    </row>
    <row r="280" spans="9:9" x14ac:dyDescent="0.2">
      <c r="I280"/>
    </row>
    <row r="281" spans="9:9" x14ac:dyDescent="0.2">
      <c r="I281"/>
    </row>
    <row r="282" spans="9:9" x14ac:dyDescent="0.2">
      <c r="I282"/>
    </row>
    <row r="283" spans="9:9" x14ac:dyDescent="0.2">
      <c r="I283"/>
    </row>
    <row r="284" spans="9:9" x14ac:dyDescent="0.2">
      <c r="I284"/>
    </row>
    <row r="285" spans="9:9" x14ac:dyDescent="0.2">
      <c r="I285"/>
    </row>
    <row r="286" spans="9:9" x14ac:dyDescent="0.2">
      <c r="I286"/>
    </row>
    <row r="287" spans="9:9" x14ac:dyDescent="0.2">
      <c r="I287"/>
    </row>
    <row r="288" spans="9:9" x14ac:dyDescent="0.2">
      <c r="I288"/>
    </row>
    <row r="289" spans="9:9" x14ac:dyDescent="0.2">
      <c r="I289"/>
    </row>
    <row r="290" spans="9:9" x14ac:dyDescent="0.2">
      <c r="I290"/>
    </row>
    <row r="291" spans="9:9" x14ac:dyDescent="0.2">
      <c r="I291"/>
    </row>
    <row r="292" spans="9:9" x14ac:dyDescent="0.2">
      <c r="I292"/>
    </row>
    <row r="293" spans="9:9" x14ac:dyDescent="0.2">
      <c r="I293"/>
    </row>
    <row r="294" spans="9:9" x14ac:dyDescent="0.2">
      <c r="I294"/>
    </row>
    <row r="295" spans="9:9" x14ac:dyDescent="0.2">
      <c r="I295"/>
    </row>
    <row r="296" spans="9:9" x14ac:dyDescent="0.2">
      <c r="I296"/>
    </row>
    <row r="297" spans="9:9" x14ac:dyDescent="0.2">
      <c r="I297"/>
    </row>
    <row r="298" spans="9:9" x14ac:dyDescent="0.2">
      <c r="I298"/>
    </row>
    <row r="299" spans="9:9" x14ac:dyDescent="0.2">
      <c r="I299"/>
    </row>
    <row r="300" spans="9:9" x14ac:dyDescent="0.2">
      <c r="I300"/>
    </row>
    <row r="301" spans="9:9" x14ac:dyDescent="0.2">
      <c r="I301"/>
    </row>
    <row r="302" spans="9:9" x14ac:dyDescent="0.2">
      <c r="I302"/>
    </row>
    <row r="303" spans="9:9" x14ac:dyDescent="0.2">
      <c r="I303"/>
    </row>
    <row r="304" spans="9:9" x14ac:dyDescent="0.2">
      <c r="I304"/>
    </row>
    <row r="305" spans="9:9" x14ac:dyDescent="0.2">
      <c r="I305"/>
    </row>
    <row r="306" spans="9:9" x14ac:dyDescent="0.2">
      <c r="I306"/>
    </row>
    <row r="307" spans="9:9" x14ac:dyDescent="0.2">
      <c r="I307"/>
    </row>
    <row r="308" spans="9:9" x14ac:dyDescent="0.2">
      <c r="I308"/>
    </row>
    <row r="309" spans="9:9" x14ac:dyDescent="0.2">
      <c r="I309"/>
    </row>
    <row r="310" spans="9:9" x14ac:dyDescent="0.2">
      <c r="I310"/>
    </row>
    <row r="311" spans="9:9" x14ac:dyDescent="0.2">
      <c r="I311"/>
    </row>
    <row r="312" spans="9:9" x14ac:dyDescent="0.2">
      <c r="I312"/>
    </row>
    <row r="313" spans="9:9" x14ac:dyDescent="0.2">
      <c r="I313"/>
    </row>
    <row r="314" spans="9:9" x14ac:dyDescent="0.2">
      <c r="I314"/>
    </row>
    <row r="315" spans="9:9" x14ac:dyDescent="0.2">
      <c r="I315"/>
    </row>
    <row r="316" spans="9:9" x14ac:dyDescent="0.2">
      <c r="I316"/>
    </row>
    <row r="317" spans="9:9" x14ac:dyDescent="0.2">
      <c r="I317"/>
    </row>
    <row r="318" spans="9:9" x14ac:dyDescent="0.2">
      <c r="I318"/>
    </row>
    <row r="319" spans="9:9" x14ac:dyDescent="0.2">
      <c r="I319"/>
    </row>
    <row r="320" spans="9:9" x14ac:dyDescent="0.2">
      <c r="I320"/>
    </row>
    <row r="321" spans="9:9" x14ac:dyDescent="0.2">
      <c r="I321"/>
    </row>
    <row r="322" spans="9:9" x14ac:dyDescent="0.2">
      <c r="I322"/>
    </row>
    <row r="323" spans="9:9" x14ac:dyDescent="0.2">
      <c r="I323"/>
    </row>
    <row r="324" spans="9:9" x14ac:dyDescent="0.2">
      <c r="I324"/>
    </row>
    <row r="325" spans="9:9" x14ac:dyDescent="0.2">
      <c r="I325"/>
    </row>
    <row r="326" spans="9:9" x14ac:dyDescent="0.2">
      <c r="I326"/>
    </row>
    <row r="327" spans="9:9" x14ac:dyDescent="0.2">
      <c r="I327"/>
    </row>
    <row r="328" spans="9:9" x14ac:dyDescent="0.2">
      <c r="I328"/>
    </row>
    <row r="329" spans="9:9" x14ac:dyDescent="0.2">
      <c r="I329"/>
    </row>
    <row r="330" spans="9:9" x14ac:dyDescent="0.2">
      <c r="I330"/>
    </row>
    <row r="331" spans="9:9" x14ac:dyDescent="0.2">
      <c r="I331"/>
    </row>
    <row r="332" spans="9:9" x14ac:dyDescent="0.2">
      <c r="I332"/>
    </row>
    <row r="333" spans="9:9" x14ac:dyDescent="0.2">
      <c r="I333"/>
    </row>
    <row r="334" spans="9:9" x14ac:dyDescent="0.2">
      <c r="I334"/>
    </row>
    <row r="335" spans="9:9" x14ac:dyDescent="0.2">
      <c r="I335"/>
    </row>
    <row r="336" spans="9:9" x14ac:dyDescent="0.2">
      <c r="I336"/>
    </row>
    <row r="337" spans="9:9" x14ac:dyDescent="0.2">
      <c r="I337"/>
    </row>
    <row r="338" spans="9:9" x14ac:dyDescent="0.2">
      <c r="I338"/>
    </row>
    <row r="339" spans="9:9" x14ac:dyDescent="0.2">
      <c r="I339"/>
    </row>
    <row r="340" spans="9:9" x14ac:dyDescent="0.2">
      <c r="I340"/>
    </row>
    <row r="341" spans="9:9" x14ac:dyDescent="0.2">
      <c r="I341"/>
    </row>
    <row r="342" spans="9:9" x14ac:dyDescent="0.2">
      <c r="I342"/>
    </row>
    <row r="343" spans="9:9" x14ac:dyDescent="0.2">
      <c r="I343"/>
    </row>
    <row r="344" spans="9:9" x14ac:dyDescent="0.2">
      <c r="I344"/>
    </row>
    <row r="345" spans="9:9" x14ac:dyDescent="0.2">
      <c r="I345"/>
    </row>
    <row r="346" spans="9:9" x14ac:dyDescent="0.2">
      <c r="I346"/>
    </row>
    <row r="347" spans="9:9" x14ac:dyDescent="0.2">
      <c r="I347"/>
    </row>
    <row r="348" spans="9:9" x14ac:dyDescent="0.2">
      <c r="I348"/>
    </row>
    <row r="349" spans="9:9" x14ac:dyDescent="0.2">
      <c r="I349"/>
    </row>
    <row r="350" spans="9:9" x14ac:dyDescent="0.2">
      <c r="I350"/>
    </row>
    <row r="351" spans="9:9" x14ac:dyDescent="0.2">
      <c r="I351"/>
    </row>
    <row r="352" spans="9:9" x14ac:dyDescent="0.2">
      <c r="I352"/>
    </row>
    <row r="353" spans="9:9" x14ac:dyDescent="0.2">
      <c r="I353"/>
    </row>
    <row r="354" spans="9:9" x14ac:dyDescent="0.2">
      <c r="I354"/>
    </row>
    <row r="355" spans="9:9" x14ac:dyDescent="0.2">
      <c r="I355"/>
    </row>
    <row r="356" spans="9:9" x14ac:dyDescent="0.2">
      <c r="I356"/>
    </row>
    <row r="357" spans="9:9" x14ac:dyDescent="0.2">
      <c r="I357"/>
    </row>
    <row r="358" spans="9:9" x14ac:dyDescent="0.2">
      <c r="I358"/>
    </row>
    <row r="359" spans="9:9" x14ac:dyDescent="0.2">
      <c r="I359"/>
    </row>
    <row r="360" spans="9:9" x14ac:dyDescent="0.2">
      <c r="I360"/>
    </row>
    <row r="361" spans="9:9" x14ac:dyDescent="0.2">
      <c r="I361"/>
    </row>
    <row r="362" spans="9:9" x14ac:dyDescent="0.2">
      <c r="I362"/>
    </row>
    <row r="363" spans="9:9" x14ac:dyDescent="0.2">
      <c r="I363"/>
    </row>
    <row r="364" spans="9:9" x14ac:dyDescent="0.2">
      <c r="I364"/>
    </row>
    <row r="365" spans="9:9" x14ac:dyDescent="0.2">
      <c r="I365"/>
    </row>
    <row r="366" spans="9:9" x14ac:dyDescent="0.2">
      <c r="I366"/>
    </row>
    <row r="367" spans="9:9" x14ac:dyDescent="0.2">
      <c r="I367"/>
    </row>
    <row r="368" spans="9:9" x14ac:dyDescent="0.2">
      <c r="I368"/>
    </row>
    <row r="369" spans="9:9" x14ac:dyDescent="0.2">
      <c r="I369"/>
    </row>
    <row r="370" spans="9:9" x14ac:dyDescent="0.2">
      <c r="I370"/>
    </row>
    <row r="371" spans="9:9" x14ac:dyDescent="0.2">
      <c r="I371"/>
    </row>
    <row r="372" spans="9:9" x14ac:dyDescent="0.2">
      <c r="I372"/>
    </row>
    <row r="373" spans="9:9" x14ac:dyDescent="0.2">
      <c r="I373"/>
    </row>
    <row r="374" spans="9:9" x14ac:dyDescent="0.2">
      <c r="I374"/>
    </row>
    <row r="375" spans="9:9" x14ac:dyDescent="0.2">
      <c r="I375"/>
    </row>
    <row r="376" spans="9:9" x14ac:dyDescent="0.2">
      <c r="I376"/>
    </row>
    <row r="377" spans="9:9" x14ac:dyDescent="0.2">
      <c r="I377"/>
    </row>
    <row r="378" spans="9:9" x14ac:dyDescent="0.2">
      <c r="I378"/>
    </row>
    <row r="379" spans="9:9" x14ac:dyDescent="0.2">
      <c r="I379"/>
    </row>
    <row r="380" spans="9:9" x14ac:dyDescent="0.2">
      <c r="I380"/>
    </row>
    <row r="381" spans="9:9" x14ac:dyDescent="0.2">
      <c r="I381"/>
    </row>
    <row r="382" spans="9:9" x14ac:dyDescent="0.2">
      <c r="I382"/>
    </row>
    <row r="383" spans="9:9" x14ac:dyDescent="0.2">
      <c r="I383"/>
    </row>
    <row r="384" spans="9:9" x14ac:dyDescent="0.2">
      <c r="I384"/>
    </row>
    <row r="385" spans="9:9" x14ac:dyDescent="0.2">
      <c r="I385"/>
    </row>
    <row r="386" spans="9:9" x14ac:dyDescent="0.2">
      <c r="I386"/>
    </row>
    <row r="387" spans="9:9" x14ac:dyDescent="0.2">
      <c r="I387"/>
    </row>
    <row r="388" spans="9:9" x14ac:dyDescent="0.2">
      <c r="I388"/>
    </row>
    <row r="389" spans="9:9" x14ac:dyDescent="0.2">
      <c r="I389"/>
    </row>
    <row r="390" spans="9:9" x14ac:dyDescent="0.2">
      <c r="I390"/>
    </row>
    <row r="391" spans="9:9" x14ac:dyDescent="0.2">
      <c r="I391"/>
    </row>
    <row r="392" spans="9:9" x14ac:dyDescent="0.2">
      <c r="I392"/>
    </row>
    <row r="393" spans="9:9" x14ac:dyDescent="0.2">
      <c r="I393"/>
    </row>
    <row r="394" spans="9:9" x14ac:dyDescent="0.2">
      <c r="I394"/>
    </row>
    <row r="395" spans="9:9" x14ac:dyDescent="0.2">
      <c r="I395"/>
    </row>
    <row r="396" spans="9:9" x14ac:dyDescent="0.2">
      <c r="I396"/>
    </row>
    <row r="397" spans="9:9" x14ac:dyDescent="0.2">
      <c r="I397"/>
    </row>
    <row r="398" spans="9:9" x14ac:dyDescent="0.2">
      <c r="I398"/>
    </row>
    <row r="399" spans="9:9" x14ac:dyDescent="0.2">
      <c r="I399"/>
    </row>
    <row r="400" spans="9:9" x14ac:dyDescent="0.2">
      <c r="I400"/>
    </row>
    <row r="401" spans="9:9" x14ac:dyDescent="0.2">
      <c r="I401"/>
    </row>
    <row r="402" spans="9:9" x14ac:dyDescent="0.2">
      <c r="I402"/>
    </row>
    <row r="403" spans="9:9" x14ac:dyDescent="0.2">
      <c r="I403"/>
    </row>
    <row r="404" spans="9:9" x14ac:dyDescent="0.2">
      <c r="I404"/>
    </row>
    <row r="405" spans="9:9" x14ac:dyDescent="0.2">
      <c r="I405"/>
    </row>
    <row r="406" spans="9:9" x14ac:dyDescent="0.2">
      <c r="I406"/>
    </row>
    <row r="407" spans="9:9" x14ac:dyDescent="0.2">
      <c r="I407"/>
    </row>
    <row r="408" spans="9:9" x14ac:dyDescent="0.2">
      <c r="I408"/>
    </row>
    <row r="409" spans="9:9" x14ac:dyDescent="0.2">
      <c r="I409"/>
    </row>
    <row r="410" spans="9:9" x14ac:dyDescent="0.2">
      <c r="I410"/>
    </row>
    <row r="411" spans="9:9" x14ac:dyDescent="0.2">
      <c r="I411"/>
    </row>
    <row r="412" spans="9:9" x14ac:dyDescent="0.2">
      <c r="I412"/>
    </row>
    <row r="413" spans="9:9" x14ac:dyDescent="0.2">
      <c r="I413"/>
    </row>
    <row r="414" spans="9:9" x14ac:dyDescent="0.2">
      <c r="I414"/>
    </row>
    <row r="415" spans="9:9" x14ac:dyDescent="0.2">
      <c r="I415"/>
    </row>
    <row r="416" spans="9:9" x14ac:dyDescent="0.2">
      <c r="I416"/>
    </row>
    <row r="417" spans="9:9" x14ac:dyDescent="0.2">
      <c r="I417"/>
    </row>
    <row r="418" spans="9:9" x14ac:dyDescent="0.2">
      <c r="I418"/>
    </row>
    <row r="419" spans="9:9" x14ac:dyDescent="0.2">
      <c r="I419"/>
    </row>
    <row r="420" spans="9:9" x14ac:dyDescent="0.2">
      <c r="I420"/>
    </row>
    <row r="421" spans="9:9" x14ac:dyDescent="0.2">
      <c r="I421"/>
    </row>
    <row r="422" spans="9:9" x14ac:dyDescent="0.2">
      <c r="I422"/>
    </row>
    <row r="423" spans="9:9" x14ac:dyDescent="0.2">
      <c r="I423"/>
    </row>
    <row r="424" spans="9:9" x14ac:dyDescent="0.2">
      <c r="I424"/>
    </row>
    <row r="425" spans="9:9" x14ac:dyDescent="0.2">
      <c r="I425"/>
    </row>
    <row r="426" spans="9:9" x14ac:dyDescent="0.2">
      <c r="I426"/>
    </row>
    <row r="427" spans="9:9" x14ac:dyDescent="0.2">
      <c r="I427"/>
    </row>
    <row r="428" spans="9:9" x14ac:dyDescent="0.2">
      <c r="I428"/>
    </row>
    <row r="429" spans="9:9" x14ac:dyDescent="0.2">
      <c r="I429"/>
    </row>
    <row r="430" spans="9:9" x14ac:dyDescent="0.2">
      <c r="I430"/>
    </row>
    <row r="431" spans="9:9" x14ac:dyDescent="0.2">
      <c r="I431"/>
    </row>
    <row r="432" spans="9:9" x14ac:dyDescent="0.2">
      <c r="I432"/>
    </row>
    <row r="433" spans="9:9" x14ac:dyDescent="0.2">
      <c r="I433"/>
    </row>
    <row r="434" spans="9:9" x14ac:dyDescent="0.2">
      <c r="I434"/>
    </row>
    <row r="435" spans="9:9" x14ac:dyDescent="0.2">
      <c r="I435"/>
    </row>
    <row r="436" spans="9:9" x14ac:dyDescent="0.2">
      <c r="I436"/>
    </row>
    <row r="437" spans="9:9" x14ac:dyDescent="0.2">
      <c r="I437"/>
    </row>
    <row r="438" spans="9:9" x14ac:dyDescent="0.2">
      <c r="I438"/>
    </row>
    <row r="439" spans="9:9" x14ac:dyDescent="0.2">
      <c r="I439"/>
    </row>
    <row r="440" spans="9:9" x14ac:dyDescent="0.2">
      <c r="I440"/>
    </row>
    <row r="441" spans="9:9" x14ac:dyDescent="0.2">
      <c r="I441"/>
    </row>
    <row r="442" spans="9:9" x14ac:dyDescent="0.2">
      <c r="I442"/>
    </row>
    <row r="443" spans="9:9" x14ac:dyDescent="0.2">
      <c r="I443"/>
    </row>
    <row r="444" spans="9:9" x14ac:dyDescent="0.2">
      <c r="I444"/>
    </row>
    <row r="445" spans="9:9" x14ac:dyDescent="0.2">
      <c r="I445"/>
    </row>
    <row r="446" spans="9:9" x14ac:dyDescent="0.2">
      <c r="I446"/>
    </row>
    <row r="447" spans="9:9" x14ac:dyDescent="0.2">
      <c r="I447"/>
    </row>
    <row r="448" spans="9:9" x14ac:dyDescent="0.2">
      <c r="I448"/>
    </row>
    <row r="449" spans="9:9" x14ac:dyDescent="0.2">
      <c r="I449"/>
    </row>
    <row r="450" spans="9:9" x14ac:dyDescent="0.2">
      <c r="I450"/>
    </row>
    <row r="451" spans="9:9" x14ac:dyDescent="0.2">
      <c r="I451"/>
    </row>
    <row r="452" spans="9:9" x14ac:dyDescent="0.2">
      <c r="I452"/>
    </row>
    <row r="453" spans="9:9" x14ac:dyDescent="0.2">
      <c r="I453"/>
    </row>
    <row r="454" spans="9:9" x14ac:dyDescent="0.2">
      <c r="I454"/>
    </row>
    <row r="455" spans="9:9" x14ac:dyDescent="0.2">
      <c r="I455"/>
    </row>
    <row r="456" spans="9:9" x14ac:dyDescent="0.2">
      <c r="I456"/>
    </row>
    <row r="457" spans="9:9" x14ac:dyDescent="0.2">
      <c r="I457"/>
    </row>
    <row r="458" spans="9:9" x14ac:dyDescent="0.2">
      <c r="I458"/>
    </row>
    <row r="459" spans="9:9" x14ac:dyDescent="0.2">
      <c r="I459"/>
    </row>
    <row r="460" spans="9:9" x14ac:dyDescent="0.2">
      <c r="I460"/>
    </row>
    <row r="461" spans="9:9" x14ac:dyDescent="0.2">
      <c r="I461"/>
    </row>
    <row r="462" spans="9:9" x14ac:dyDescent="0.2">
      <c r="I462"/>
    </row>
    <row r="463" spans="9:9" x14ac:dyDescent="0.2">
      <c r="I463"/>
    </row>
    <row r="464" spans="9:9" x14ac:dyDescent="0.2">
      <c r="I464"/>
    </row>
    <row r="465" spans="9:9" x14ac:dyDescent="0.2">
      <c r="I465"/>
    </row>
    <row r="466" spans="9:9" x14ac:dyDescent="0.2">
      <c r="I466"/>
    </row>
    <row r="467" spans="9:9" x14ac:dyDescent="0.2">
      <c r="I467"/>
    </row>
    <row r="468" spans="9:9" x14ac:dyDescent="0.2">
      <c r="I468"/>
    </row>
    <row r="469" spans="9:9" x14ac:dyDescent="0.2">
      <c r="I469"/>
    </row>
    <row r="470" spans="9:9" x14ac:dyDescent="0.2">
      <c r="I470"/>
    </row>
    <row r="471" spans="9:9" x14ac:dyDescent="0.2">
      <c r="I471"/>
    </row>
    <row r="472" spans="9:9" x14ac:dyDescent="0.2">
      <c r="I472"/>
    </row>
    <row r="473" spans="9:9" x14ac:dyDescent="0.2">
      <c r="I473"/>
    </row>
    <row r="474" spans="9:9" x14ac:dyDescent="0.2">
      <c r="I474"/>
    </row>
    <row r="475" spans="9:9" x14ac:dyDescent="0.2">
      <c r="I475"/>
    </row>
    <row r="476" spans="9:9" x14ac:dyDescent="0.2">
      <c r="I476"/>
    </row>
    <row r="477" spans="9:9" x14ac:dyDescent="0.2">
      <c r="I477"/>
    </row>
    <row r="478" spans="9:9" x14ac:dyDescent="0.2">
      <c r="I478"/>
    </row>
  </sheetData>
  <sheetProtection algorithmName="SHA-512" hashValue="2QGt64TNoxY0VwnG81wrU5e2imuCvDhuQoNtPbskmDMbxGCGDJA/XRjMyLa7SKzhv2LViLZp3S0x5LtQ9TvnXA==" saltValue="39w7a4/b2dLw8dIy2iohag==" spinCount="100000" sheet="1" objects="1" scenarios="1"/>
  <autoFilter ref="A7:H53" xr:uid="{00000000-0009-0000-0000-000006000000}">
    <sortState xmlns:xlrd2="http://schemas.microsoft.com/office/spreadsheetml/2017/richdata2" ref="A8:H53">
      <sortCondition ref="A7:A53"/>
    </sortState>
  </autoFilter>
  <sortState xmlns:xlrd2="http://schemas.microsoft.com/office/spreadsheetml/2017/richdata2" ref="B8:H37">
    <sortCondition ref="B8:B37"/>
  </sortState>
  <mergeCells count="1">
    <mergeCell ref="B3:H3"/>
  </mergeCells>
  <phoneticPr fontId="2" type="noConversion"/>
  <conditionalFormatting sqref="A1:XFD7 A8:H478 J8:XFD478 A479:XFD1048576">
    <cfRule type="expression" dxfId="8" priority="2">
      <formula>NOT(CELL("Schutz",A1))</formula>
    </cfRule>
  </conditionalFormatting>
  <printOptions horizontalCentered="1"/>
  <pageMargins left="0.11811023622047245" right="0.11811023622047245" top="1.3779527559055118" bottom="0.35433070866141736" header="0.19685039370078741" footer="0.11811023622047245"/>
  <pageSetup paperSize="9" scale="87" fitToHeight="0" orientation="landscape" r:id="rId1"/>
  <headerFooter alignWithMargins="0">
    <oddFooter>&amp;C&amp;"Tahoma,Standard"&amp;9Seite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A487"/>
  <sheetViews>
    <sheetView zoomScaleNormal="100" workbookViewId="0">
      <pane ySplit="6" topLeftCell="A7" activePane="bottomLeft" state="frozen"/>
      <selection pane="bottomLeft" activeCell="J7" sqref="J7"/>
    </sheetView>
  </sheetViews>
  <sheetFormatPr baseColWidth="10" defaultColWidth="11.42578125" defaultRowHeight="13.5" x14ac:dyDescent="0.2"/>
  <cols>
    <col min="1" max="1" width="6.85546875" style="2" customWidth="1"/>
    <col min="2" max="2" width="7.7109375" style="2" customWidth="1"/>
    <col min="3" max="3" width="66.140625" style="46" bestFit="1" customWidth="1"/>
    <col min="4" max="4" width="9.5703125" style="46" customWidth="1"/>
    <col min="5" max="5" width="7.85546875" style="46" bestFit="1" customWidth="1"/>
    <col min="6" max="6" width="12.85546875" style="46" customWidth="1"/>
    <col min="7" max="7" width="27.28515625" style="46" bestFit="1" customWidth="1"/>
    <col min="8" max="8" width="16" style="46" bestFit="1" customWidth="1"/>
    <col min="9" max="9" width="8.5703125" style="47" customWidth="1"/>
    <col min="10" max="10" width="8.5703125" style="146" customWidth="1"/>
    <col min="11" max="14" width="8.5703125" style="146" hidden="1" customWidth="1"/>
    <col min="15" max="15" width="8.5703125" style="48" customWidth="1"/>
    <col min="16" max="16" width="27.85546875" style="49" bestFit="1" customWidth="1"/>
    <col min="17" max="17" width="10.5703125" style="2" customWidth="1"/>
    <col min="18" max="19" width="8.5703125" style="2" customWidth="1"/>
    <col min="20" max="22" width="10.5703125" style="2" customWidth="1"/>
    <col min="23" max="23" width="12.85546875" style="3" hidden="1" customWidth="1"/>
    <col min="24" max="24" width="8" style="3" hidden="1" customWidth="1"/>
    <col min="25" max="25" width="14.42578125" style="3" hidden="1" customWidth="1"/>
    <col min="26" max="26" width="17.5703125" style="3" hidden="1" customWidth="1"/>
    <col min="27" max="16384" width="11.42578125" style="2"/>
  </cols>
  <sheetData>
    <row r="1" spans="1:26" s="1" customFormat="1" ht="24.95" customHeight="1" x14ac:dyDescent="0.25">
      <c r="A1" s="95" t="str">
        <f>Auftraggeber</f>
        <v>Stadt Guben</v>
      </c>
      <c r="B1" s="104"/>
      <c r="C1" s="97"/>
      <c r="D1" s="97"/>
      <c r="E1" s="97"/>
      <c r="F1" s="97"/>
      <c r="G1" s="97"/>
      <c r="H1" s="97"/>
      <c r="I1" s="97"/>
      <c r="J1" s="143"/>
      <c r="K1" s="143"/>
      <c r="L1" s="143"/>
      <c r="M1" s="143"/>
      <c r="N1" s="143"/>
      <c r="O1" s="97"/>
      <c r="P1" s="97"/>
      <c r="Q1" s="97"/>
      <c r="R1" s="97"/>
      <c r="S1" s="97"/>
      <c r="T1" s="97"/>
      <c r="U1" s="97"/>
      <c r="V1" s="91"/>
    </row>
    <row r="2" spans="1:26" s="1" customFormat="1" ht="20.100000000000001" customHeight="1" x14ac:dyDescent="0.25">
      <c r="A2" s="53" t="str">
        <f>Leistungsgegenstand</f>
        <v>Ausschreibung der Gebäudereinigung</v>
      </c>
      <c r="B2" s="5"/>
      <c r="C2" s="4"/>
      <c r="D2" s="4"/>
      <c r="E2" s="4"/>
      <c r="F2" s="4"/>
      <c r="G2" s="4"/>
      <c r="H2" s="4"/>
      <c r="I2" s="4"/>
      <c r="J2" s="35"/>
      <c r="K2" s="35"/>
      <c r="L2" s="35"/>
      <c r="M2" s="35"/>
      <c r="N2" s="35"/>
      <c r="O2" s="4"/>
      <c r="P2" s="4"/>
      <c r="Q2" s="4"/>
      <c r="R2" s="4"/>
      <c r="S2" s="4"/>
      <c r="T2" s="4"/>
      <c r="U2" s="4"/>
      <c r="V2" s="37"/>
    </row>
    <row r="3" spans="1:26" s="1" customFormat="1" ht="39.950000000000003" customHeight="1" x14ac:dyDescent="0.25">
      <c r="A3" s="209" t="s">
        <v>200</v>
      </c>
      <c r="B3" s="210"/>
      <c r="C3" s="210"/>
      <c r="D3" s="210"/>
      <c r="E3" s="210"/>
      <c r="F3" s="210"/>
      <c r="G3" s="210"/>
      <c r="H3" s="210"/>
      <c r="I3" s="210"/>
      <c r="J3" s="210"/>
      <c r="K3" s="210"/>
      <c r="L3" s="210"/>
      <c r="M3" s="210"/>
      <c r="N3" s="210"/>
      <c r="O3" s="210"/>
      <c r="P3" s="210"/>
      <c r="Q3" s="210"/>
      <c r="R3" s="210"/>
      <c r="S3" s="210"/>
      <c r="T3" s="210"/>
      <c r="U3" s="210"/>
      <c r="V3" s="211"/>
    </row>
    <row r="4" spans="1:26" s="1" customFormat="1" ht="30" customHeight="1" thickBot="1" x14ac:dyDescent="0.3">
      <c r="A4" s="125" t="s">
        <v>179</v>
      </c>
      <c r="B4" s="126"/>
      <c r="C4" s="126"/>
      <c r="D4" s="126"/>
      <c r="E4" s="126"/>
      <c r="F4" s="126"/>
      <c r="G4" s="126"/>
      <c r="H4" s="126"/>
      <c r="I4" s="126"/>
      <c r="J4" s="144"/>
      <c r="K4" s="144"/>
      <c r="L4" s="144"/>
      <c r="M4" s="144"/>
      <c r="N4" s="144"/>
      <c r="O4" s="126"/>
      <c r="P4" s="126"/>
      <c r="Q4" s="126"/>
      <c r="R4" s="126"/>
      <c r="S4" s="126"/>
      <c r="T4" s="126"/>
      <c r="U4" s="126"/>
      <c r="V4" s="127"/>
    </row>
    <row r="5" spans="1:26" s="6" customFormat="1" ht="15.95" customHeight="1" thickBot="1" x14ac:dyDescent="0.25">
      <c r="A5" s="105"/>
      <c r="B5" s="4"/>
      <c r="C5" s="4"/>
      <c r="D5" s="4"/>
      <c r="E5" s="4"/>
      <c r="F5" s="4"/>
      <c r="G5" s="4"/>
      <c r="H5" s="4"/>
      <c r="I5" s="4"/>
      <c r="J5" s="35"/>
      <c r="K5" s="35"/>
      <c r="L5" s="35"/>
      <c r="M5" s="35"/>
      <c r="N5" s="35"/>
      <c r="O5" s="4"/>
      <c r="P5" s="4"/>
      <c r="Q5" s="4"/>
      <c r="R5" s="4"/>
      <c r="S5" s="4"/>
      <c r="T5" s="4"/>
      <c r="U5" s="4"/>
      <c r="V5" s="37"/>
      <c r="Z5" s="153">
        <f>SUM(Z7:Z1048576)</f>
        <v>0</v>
      </c>
    </row>
    <row r="6" spans="1:26" ht="39.950000000000003" customHeight="1" x14ac:dyDescent="0.2">
      <c r="A6" s="30" t="s">
        <v>29</v>
      </c>
      <c r="B6" s="30" t="s">
        <v>142</v>
      </c>
      <c r="C6" s="31" t="s">
        <v>129</v>
      </c>
      <c r="D6" s="39" t="s">
        <v>143</v>
      </c>
      <c r="E6" s="31" t="s">
        <v>141</v>
      </c>
      <c r="F6" s="31" t="s">
        <v>145</v>
      </c>
      <c r="G6" s="31" t="s">
        <v>106</v>
      </c>
      <c r="H6" s="31" t="s">
        <v>144</v>
      </c>
      <c r="I6" s="40" t="s">
        <v>199</v>
      </c>
      <c r="J6" s="33" t="s">
        <v>180</v>
      </c>
      <c r="K6" s="193" t="s">
        <v>514</v>
      </c>
      <c r="L6" s="193" t="s">
        <v>520</v>
      </c>
      <c r="M6" s="33" t="s">
        <v>252</v>
      </c>
      <c r="N6" s="33" t="s">
        <v>253</v>
      </c>
      <c r="O6" s="30" t="s">
        <v>251</v>
      </c>
      <c r="P6" s="31" t="s">
        <v>146</v>
      </c>
      <c r="Q6" s="33" t="s">
        <v>197</v>
      </c>
      <c r="R6" s="32" t="s">
        <v>189</v>
      </c>
      <c r="S6" s="32" t="s">
        <v>196</v>
      </c>
      <c r="T6" s="32" t="s">
        <v>193</v>
      </c>
      <c r="U6" s="32" t="s">
        <v>30</v>
      </c>
      <c r="V6" s="32" t="s">
        <v>194</v>
      </c>
      <c r="W6" s="147" t="s">
        <v>99</v>
      </c>
      <c r="X6" s="147" t="str">
        <f>"SVS = "&amp;SVS</f>
        <v>SVS = 18,7</v>
      </c>
      <c r="Y6" s="32" t="s">
        <v>105</v>
      </c>
      <c r="Z6" s="152" t="s">
        <v>225</v>
      </c>
    </row>
    <row r="7" spans="1:26" s="44" customFormat="1" ht="15" customHeight="1" x14ac:dyDescent="0.2">
      <c r="A7" s="99">
        <v>1</v>
      </c>
      <c r="B7" s="99">
        <v>1</v>
      </c>
      <c r="C7" s="100" t="s">
        <v>258</v>
      </c>
      <c r="D7" s="100"/>
      <c r="E7" s="100" t="s">
        <v>313</v>
      </c>
      <c r="F7" s="100">
        <v>1</v>
      </c>
      <c r="G7" s="100" t="s">
        <v>329</v>
      </c>
      <c r="H7" s="100" t="s">
        <v>330</v>
      </c>
      <c r="I7" s="101">
        <v>63.98</v>
      </c>
      <c r="J7" s="145" t="s">
        <v>132</v>
      </c>
      <c r="K7" s="145">
        <v>1399.95</v>
      </c>
      <c r="L7" s="145" t="s">
        <v>515</v>
      </c>
      <c r="M7" s="145" t="s">
        <v>32</v>
      </c>
      <c r="N7" s="145">
        <v>5</v>
      </c>
      <c r="O7" s="145" t="s">
        <v>54</v>
      </c>
      <c r="P7" s="100"/>
      <c r="Q7" s="102">
        <v>195.25</v>
      </c>
      <c r="R7" s="140">
        <f t="shared" ref="R7:R70" si="0">SVS</f>
        <v>18.7</v>
      </c>
      <c r="S7" s="141" t="str">
        <f t="shared" ref="S7:S70" si="1">IF(VLOOKUP(O7,Vorgaben,4,FALSE)=0,"",VLOOKUP(O7,Vorgaben,4,FALSE))</f>
        <v/>
      </c>
      <c r="T7" s="103">
        <f t="shared" ref="T7:T70" si="2">I7*Q7</f>
        <v>12492.094999999999</v>
      </c>
      <c r="U7" s="103" t="e">
        <f t="shared" ref="U7:U70" si="3">T7/S7</f>
        <v>#VALUE!</v>
      </c>
      <c r="V7" s="103" t="e">
        <f t="shared" ref="V7:V70" si="4">U7*R7</f>
        <v>#VALUE!</v>
      </c>
      <c r="W7" s="43" t="str">
        <f t="shared" ref="W7:W70" si="5">LEFT(O7,1)</f>
        <v>B</v>
      </c>
      <c r="X7" s="43">
        <f t="shared" ref="X7:X70" si="6">IF(R7=SVS,R7,"")</f>
        <v>18.7</v>
      </c>
      <c r="Y7" s="43">
        <f t="shared" ref="Y7:Y70" si="7">IF(J7="x",I7,0)</f>
        <v>63.98</v>
      </c>
      <c r="Z7" s="43">
        <f>IF(R7&lt;&gt;0,IF(R7=SVS,0,IF(R7=SVSg,0,IF(R7=Stundenverrechnungssatz!G48,0,IF(R7=Stundenverrechnungssatz!I48,0,IF(R7=Stundenverrechnungssatz!K48,0,IF(R7=Stundenverrechnungssatz!M48,0,1)))))))</f>
        <v>0</v>
      </c>
    </row>
    <row r="8" spans="1:26" s="44" customFormat="1" ht="15" customHeight="1" x14ac:dyDescent="0.2">
      <c r="A8" s="51">
        <v>2</v>
      </c>
      <c r="B8" s="99">
        <v>1</v>
      </c>
      <c r="C8" s="100" t="s">
        <v>258</v>
      </c>
      <c r="D8" s="100"/>
      <c r="E8" s="100" t="s">
        <v>313</v>
      </c>
      <c r="F8" s="100">
        <v>2</v>
      </c>
      <c r="G8" s="100" t="s">
        <v>331</v>
      </c>
      <c r="H8" s="100" t="s">
        <v>330</v>
      </c>
      <c r="I8" s="101">
        <v>20.29</v>
      </c>
      <c r="J8" s="145" t="s">
        <v>132</v>
      </c>
      <c r="K8" s="145"/>
      <c r="L8" s="145" t="s">
        <v>516</v>
      </c>
      <c r="M8" s="145" t="s">
        <v>37</v>
      </c>
      <c r="N8" s="145">
        <v>2</v>
      </c>
      <c r="O8" s="145" t="s">
        <v>87</v>
      </c>
      <c r="P8" s="100"/>
      <c r="Q8" s="102">
        <v>78.099999999999994</v>
      </c>
      <c r="R8" s="140">
        <f t="shared" si="0"/>
        <v>18.7</v>
      </c>
      <c r="S8" s="141" t="str">
        <f t="shared" si="1"/>
        <v/>
      </c>
      <c r="T8" s="103">
        <f t="shared" si="2"/>
        <v>1584.6489999999999</v>
      </c>
      <c r="U8" s="103" t="e">
        <f t="shared" si="3"/>
        <v>#VALUE!</v>
      </c>
      <c r="V8" s="103" t="e">
        <f t="shared" si="4"/>
        <v>#VALUE!</v>
      </c>
      <c r="W8" s="43" t="str">
        <f t="shared" si="5"/>
        <v>T</v>
      </c>
      <c r="X8" s="43">
        <f t="shared" si="6"/>
        <v>18.7</v>
      </c>
      <c r="Y8" s="43">
        <f t="shared" si="7"/>
        <v>20.29</v>
      </c>
      <c r="Z8" s="43">
        <f>IF(R8&lt;&gt;0,IF(R8=SVS,0,IF(R8=SVSg,0,IF(R8=Stundenverrechnungssatz!G49,0,IF(R8=Stundenverrechnungssatz!I49,0,IF(R8=Stundenverrechnungssatz!K49,0,IF(R8=Stundenverrechnungssatz!M49,0,1)))))))</f>
        <v>0</v>
      </c>
    </row>
    <row r="9" spans="1:26" s="44" customFormat="1" ht="15" customHeight="1" x14ac:dyDescent="0.2">
      <c r="A9" s="99">
        <v>3</v>
      </c>
      <c r="B9" s="99">
        <v>1</v>
      </c>
      <c r="C9" s="100" t="s">
        <v>258</v>
      </c>
      <c r="D9" s="100"/>
      <c r="E9" s="100" t="s">
        <v>313</v>
      </c>
      <c r="F9" s="100">
        <v>3</v>
      </c>
      <c r="G9" s="100" t="s">
        <v>332</v>
      </c>
      <c r="H9" s="100" t="s">
        <v>330</v>
      </c>
      <c r="I9" s="101">
        <v>63.99</v>
      </c>
      <c r="J9" s="145" t="s">
        <v>132</v>
      </c>
      <c r="K9" s="145"/>
      <c r="L9" s="145" t="s">
        <v>515</v>
      </c>
      <c r="M9" s="145" t="s">
        <v>32</v>
      </c>
      <c r="N9" s="145">
        <v>2</v>
      </c>
      <c r="O9" s="145" t="s">
        <v>56</v>
      </c>
      <c r="P9" s="100"/>
      <c r="Q9" s="102">
        <v>78.099999999999994</v>
      </c>
      <c r="R9" s="140">
        <f t="shared" si="0"/>
        <v>18.7</v>
      </c>
      <c r="S9" s="141" t="str">
        <f t="shared" si="1"/>
        <v/>
      </c>
      <c r="T9" s="103">
        <f t="shared" si="2"/>
        <v>4997.6189999999997</v>
      </c>
      <c r="U9" s="103" t="e">
        <f t="shared" si="3"/>
        <v>#VALUE!</v>
      </c>
      <c r="V9" s="103" t="e">
        <f t="shared" si="4"/>
        <v>#VALUE!</v>
      </c>
      <c r="W9" s="43" t="str">
        <f t="shared" si="5"/>
        <v>B</v>
      </c>
      <c r="X9" s="43">
        <f t="shared" si="6"/>
        <v>18.7</v>
      </c>
      <c r="Y9" s="43">
        <f t="shared" si="7"/>
        <v>63.99</v>
      </c>
      <c r="Z9" s="43">
        <f>IF(R9&lt;&gt;0,IF(R9=SVS,0,IF(R9=SVSg,0,IF(R9=Stundenverrechnungssatz!G50,0,IF(R9=Stundenverrechnungssatz!I50,0,IF(R9=Stundenverrechnungssatz!K50,0,IF(R9=Stundenverrechnungssatz!M50,0,1)))))))</f>
        <v>0</v>
      </c>
    </row>
    <row r="10" spans="1:26" s="44" customFormat="1" ht="15" customHeight="1" x14ac:dyDescent="0.2">
      <c r="A10" s="51">
        <v>4</v>
      </c>
      <c r="B10" s="99">
        <v>1</v>
      </c>
      <c r="C10" s="100" t="s">
        <v>258</v>
      </c>
      <c r="D10" s="100"/>
      <c r="E10" s="100" t="s">
        <v>313</v>
      </c>
      <c r="F10" s="100">
        <v>4</v>
      </c>
      <c r="G10" s="100" t="s">
        <v>333</v>
      </c>
      <c r="H10" s="100" t="s">
        <v>334</v>
      </c>
      <c r="I10" s="101">
        <v>81.8</v>
      </c>
      <c r="J10" s="145"/>
      <c r="K10" s="145"/>
      <c r="L10" s="145" t="s">
        <v>517</v>
      </c>
      <c r="M10" s="145" t="s">
        <v>133</v>
      </c>
      <c r="N10" s="145">
        <v>5</v>
      </c>
      <c r="O10" s="145" t="s">
        <v>134</v>
      </c>
      <c r="P10" s="100"/>
      <c r="Q10" s="102">
        <v>195.25</v>
      </c>
      <c r="R10" s="140">
        <f t="shared" si="0"/>
        <v>18.7</v>
      </c>
      <c r="S10" s="141" t="str">
        <f t="shared" si="1"/>
        <v/>
      </c>
      <c r="T10" s="103">
        <f t="shared" si="2"/>
        <v>15971.449999999999</v>
      </c>
      <c r="U10" s="103" t="e">
        <f t="shared" si="3"/>
        <v>#VALUE!</v>
      </c>
      <c r="V10" s="103" t="e">
        <f t="shared" si="4"/>
        <v>#VALUE!</v>
      </c>
      <c r="W10" s="43" t="str">
        <f t="shared" si="5"/>
        <v>M</v>
      </c>
      <c r="X10" s="43">
        <f t="shared" si="6"/>
        <v>18.7</v>
      </c>
      <c r="Y10" s="43">
        <f t="shared" si="7"/>
        <v>0</v>
      </c>
      <c r="Z10" s="43">
        <f>IF(R10&lt;&gt;0,IF(R10=SVS,0,IF(R10=SVSg,0,IF(R10=Stundenverrechnungssatz!G51,0,IF(R10=Stundenverrechnungssatz!I51,0,IF(R10=Stundenverrechnungssatz!K51,0,IF(R10=Stundenverrechnungssatz!M51,0,1)))))))</f>
        <v>0</v>
      </c>
    </row>
    <row r="11" spans="1:26" s="44" customFormat="1" ht="15" customHeight="1" x14ac:dyDescent="0.2">
      <c r="A11" s="99">
        <v>5</v>
      </c>
      <c r="B11" s="99">
        <v>1</v>
      </c>
      <c r="C11" s="100" t="s">
        <v>258</v>
      </c>
      <c r="D11" s="100" t="s">
        <v>317</v>
      </c>
      <c r="E11" s="100" t="s">
        <v>313</v>
      </c>
      <c r="F11" s="100">
        <v>5</v>
      </c>
      <c r="G11" s="100" t="s">
        <v>335</v>
      </c>
      <c r="H11" s="100" t="s">
        <v>330</v>
      </c>
      <c r="I11" s="101">
        <v>7.98</v>
      </c>
      <c r="J11" s="145"/>
      <c r="K11" s="145"/>
      <c r="L11" s="145" t="s">
        <v>518</v>
      </c>
      <c r="M11" s="145" t="s">
        <v>36</v>
      </c>
      <c r="N11" s="145">
        <v>0</v>
      </c>
      <c r="O11" s="145" t="s">
        <v>36</v>
      </c>
      <c r="P11" s="100"/>
      <c r="Q11" s="102">
        <v>0</v>
      </c>
      <c r="R11" s="140">
        <f t="shared" si="0"/>
        <v>18.7</v>
      </c>
      <c r="S11" s="141">
        <f t="shared" si="1"/>
        <v>1.0000000000000001E-5</v>
      </c>
      <c r="T11" s="103">
        <f t="shared" si="2"/>
        <v>0</v>
      </c>
      <c r="U11" s="103">
        <f t="shared" si="3"/>
        <v>0</v>
      </c>
      <c r="V11" s="103">
        <f t="shared" si="4"/>
        <v>0</v>
      </c>
      <c r="W11" s="43" t="str">
        <f t="shared" si="5"/>
        <v>N</v>
      </c>
      <c r="X11" s="43">
        <f t="shared" si="6"/>
        <v>18.7</v>
      </c>
      <c r="Y11" s="43">
        <f t="shared" si="7"/>
        <v>0</v>
      </c>
      <c r="Z11" s="43">
        <f>IF(R11&lt;&gt;0,IF(R11=SVS,0,IF(R11=SVSg,0,IF(R11=Stundenverrechnungssatz!G52,0,IF(R11=Stundenverrechnungssatz!I52,0,IF(R11=Stundenverrechnungssatz!K52,0,IF(R11=Stundenverrechnungssatz!M52,0,1)))))))</f>
        <v>0</v>
      </c>
    </row>
    <row r="12" spans="1:26" s="44" customFormat="1" ht="15" customHeight="1" x14ac:dyDescent="0.2">
      <c r="A12" s="51">
        <v>6</v>
      </c>
      <c r="B12" s="99">
        <v>1</v>
      </c>
      <c r="C12" s="100" t="s">
        <v>258</v>
      </c>
      <c r="D12" s="100"/>
      <c r="E12" s="100" t="s">
        <v>313</v>
      </c>
      <c r="F12" s="100">
        <v>6</v>
      </c>
      <c r="G12" s="100" t="s">
        <v>336</v>
      </c>
      <c r="H12" s="100" t="s">
        <v>330</v>
      </c>
      <c r="I12" s="101">
        <v>24.07</v>
      </c>
      <c r="J12" s="145"/>
      <c r="K12" s="145"/>
      <c r="L12" s="145" t="s">
        <v>518</v>
      </c>
      <c r="M12" s="145" t="s">
        <v>37</v>
      </c>
      <c r="N12" s="145" t="s">
        <v>127</v>
      </c>
      <c r="O12" s="145" t="s">
        <v>36</v>
      </c>
      <c r="P12" s="100"/>
      <c r="Q12" s="102">
        <v>0</v>
      </c>
      <c r="R12" s="140">
        <f t="shared" si="0"/>
        <v>18.7</v>
      </c>
      <c r="S12" s="141">
        <f t="shared" si="1"/>
        <v>1.0000000000000001E-5</v>
      </c>
      <c r="T12" s="103">
        <f t="shared" si="2"/>
        <v>0</v>
      </c>
      <c r="U12" s="103">
        <f t="shared" si="3"/>
        <v>0</v>
      </c>
      <c r="V12" s="103">
        <f t="shared" si="4"/>
        <v>0</v>
      </c>
      <c r="W12" s="43" t="str">
        <f t="shared" si="5"/>
        <v>N</v>
      </c>
      <c r="X12" s="43">
        <f t="shared" si="6"/>
        <v>18.7</v>
      </c>
      <c r="Y12" s="43">
        <f t="shared" si="7"/>
        <v>0</v>
      </c>
      <c r="Z12" s="43">
        <f>IF(R12&lt;&gt;0,IF(R12=SVS,0,IF(R12=SVSg,0,IF(R12=Stundenverrechnungssatz!G53,0,IF(R12=Stundenverrechnungssatz!I53,0,IF(R12=Stundenverrechnungssatz!K53,0,IF(R12=Stundenverrechnungssatz!M53,0,1)))))))</f>
        <v>0</v>
      </c>
    </row>
    <row r="13" spans="1:26" s="44" customFormat="1" ht="15" customHeight="1" x14ac:dyDescent="0.2">
      <c r="A13" s="99">
        <v>7</v>
      </c>
      <c r="B13" s="99">
        <v>1</v>
      </c>
      <c r="C13" s="100" t="s">
        <v>258</v>
      </c>
      <c r="D13" s="100"/>
      <c r="E13" s="100" t="s">
        <v>313</v>
      </c>
      <c r="F13" s="100">
        <v>7</v>
      </c>
      <c r="G13" s="100" t="s">
        <v>337</v>
      </c>
      <c r="H13" s="100" t="s">
        <v>338</v>
      </c>
      <c r="I13" s="101">
        <v>40.39</v>
      </c>
      <c r="J13" s="145"/>
      <c r="K13" s="145"/>
      <c r="L13" s="145" t="s">
        <v>517</v>
      </c>
      <c r="M13" s="145" t="s">
        <v>36</v>
      </c>
      <c r="N13" s="145">
        <v>0</v>
      </c>
      <c r="O13" s="145" t="s">
        <v>36</v>
      </c>
      <c r="P13" s="100" t="s">
        <v>523</v>
      </c>
      <c r="Q13" s="102">
        <v>0</v>
      </c>
      <c r="R13" s="140">
        <f t="shared" si="0"/>
        <v>18.7</v>
      </c>
      <c r="S13" s="141">
        <f t="shared" si="1"/>
        <v>1.0000000000000001E-5</v>
      </c>
      <c r="T13" s="103">
        <f t="shared" si="2"/>
        <v>0</v>
      </c>
      <c r="U13" s="103">
        <f t="shared" si="3"/>
        <v>0</v>
      </c>
      <c r="V13" s="103">
        <f t="shared" si="4"/>
        <v>0</v>
      </c>
      <c r="W13" s="43" t="str">
        <f t="shared" si="5"/>
        <v>N</v>
      </c>
      <c r="X13" s="43">
        <f t="shared" si="6"/>
        <v>18.7</v>
      </c>
      <c r="Y13" s="43">
        <f t="shared" si="7"/>
        <v>0</v>
      </c>
      <c r="Z13" s="43">
        <f>IF(R13&lt;&gt;0,IF(R13=SVS,0,IF(R13=SVSg,0,IF(R13=Stundenverrechnungssatz!G54,0,IF(R13=Stundenverrechnungssatz!I54,0,IF(R13=Stundenverrechnungssatz!K54,0,IF(R13=Stundenverrechnungssatz!M54,0,1)))))))</f>
        <v>0</v>
      </c>
    </row>
    <row r="14" spans="1:26" s="44" customFormat="1" ht="15" customHeight="1" x14ac:dyDescent="0.2">
      <c r="A14" s="51">
        <v>8</v>
      </c>
      <c r="B14" s="99">
        <v>1</v>
      </c>
      <c r="C14" s="100" t="s">
        <v>258</v>
      </c>
      <c r="D14" s="100"/>
      <c r="E14" s="100" t="s">
        <v>313</v>
      </c>
      <c r="F14" s="100">
        <v>9</v>
      </c>
      <c r="G14" s="100" t="s">
        <v>339</v>
      </c>
      <c r="H14" s="100" t="s">
        <v>330</v>
      </c>
      <c r="I14" s="101">
        <v>63.99</v>
      </c>
      <c r="J14" s="145" t="s">
        <v>132</v>
      </c>
      <c r="K14" s="145"/>
      <c r="L14" s="145" t="s">
        <v>516</v>
      </c>
      <c r="M14" s="145" t="s">
        <v>74</v>
      </c>
      <c r="N14" s="145">
        <v>2</v>
      </c>
      <c r="O14" s="145" t="s">
        <v>75</v>
      </c>
      <c r="P14" s="100"/>
      <c r="Q14" s="102">
        <v>78.099999999999994</v>
      </c>
      <c r="R14" s="140">
        <f t="shared" si="0"/>
        <v>18.7</v>
      </c>
      <c r="S14" s="141" t="str">
        <f t="shared" si="1"/>
        <v/>
      </c>
      <c r="T14" s="103">
        <f t="shared" si="2"/>
        <v>4997.6189999999997</v>
      </c>
      <c r="U14" s="103" t="e">
        <f t="shared" si="3"/>
        <v>#VALUE!</v>
      </c>
      <c r="V14" s="103" t="e">
        <f t="shared" si="4"/>
        <v>#VALUE!</v>
      </c>
      <c r="W14" s="43" t="str">
        <f t="shared" si="5"/>
        <v>H</v>
      </c>
      <c r="X14" s="43">
        <f t="shared" si="6"/>
        <v>18.7</v>
      </c>
      <c r="Y14" s="43">
        <f t="shared" si="7"/>
        <v>63.99</v>
      </c>
      <c r="Z14" s="43">
        <f>IF(R14&lt;&gt;0,IF(R14=SVS,0,IF(R14=SVSg,0,IF(R14=Stundenverrechnungssatz!G55,0,IF(R14=Stundenverrechnungssatz!I55,0,IF(R14=Stundenverrechnungssatz!K55,0,IF(R14=Stundenverrechnungssatz!M55,0,1)))))))</f>
        <v>0</v>
      </c>
    </row>
    <row r="15" spans="1:26" s="44" customFormat="1" ht="15" customHeight="1" x14ac:dyDescent="0.2">
      <c r="A15" s="99">
        <v>9</v>
      </c>
      <c r="B15" s="99">
        <v>1</v>
      </c>
      <c r="C15" s="100" t="s">
        <v>258</v>
      </c>
      <c r="D15" s="100"/>
      <c r="E15" s="100" t="s">
        <v>313</v>
      </c>
      <c r="F15" s="100">
        <v>10</v>
      </c>
      <c r="G15" s="100" t="s">
        <v>340</v>
      </c>
      <c r="H15" s="100" t="s">
        <v>334</v>
      </c>
      <c r="I15" s="101">
        <v>14.98</v>
      </c>
      <c r="J15" s="145" t="s">
        <v>132</v>
      </c>
      <c r="K15" s="145"/>
      <c r="L15" s="145" t="s">
        <v>519</v>
      </c>
      <c r="M15" s="145" t="s">
        <v>68</v>
      </c>
      <c r="N15" s="145">
        <v>5</v>
      </c>
      <c r="O15" s="145" t="s">
        <v>39</v>
      </c>
      <c r="P15" s="100"/>
      <c r="Q15" s="102">
        <v>195.25</v>
      </c>
      <c r="R15" s="140">
        <f t="shared" si="0"/>
        <v>18.7</v>
      </c>
      <c r="S15" s="141" t="str">
        <f t="shared" si="1"/>
        <v/>
      </c>
      <c r="T15" s="103">
        <f t="shared" si="2"/>
        <v>2924.8450000000003</v>
      </c>
      <c r="U15" s="103" t="e">
        <f t="shared" si="3"/>
        <v>#VALUE!</v>
      </c>
      <c r="V15" s="103" t="e">
        <f t="shared" si="4"/>
        <v>#VALUE!</v>
      </c>
      <c r="W15" s="43" t="str">
        <f t="shared" si="5"/>
        <v>F</v>
      </c>
      <c r="X15" s="43">
        <f t="shared" si="6"/>
        <v>18.7</v>
      </c>
      <c r="Y15" s="43">
        <f t="shared" si="7"/>
        <v>14.98</v>
      </c>
      <c r="Z15" s="43">
        <f>IF(R15&lt;&gt;0,IF(R15=SVS,0,IF(R15=SVSg,0,IF(R15=Stundenverrechnungssatz!G56,0,IF(R15=Stundenverrechnungssatz!I56,0,IF(R15=Stundenverrechnungssatz!K56,0,IF(R15=Stundenverrechnungssatz!M56,0,1)))))))</f>
        <v>0</v>
      </c>
    </row>
    <row r="16" spans="1:26" s="44" customFormat="1" ht="15" customHeight="1" x14ac:dyDescent="0.2">
      <c r="A16" s="51">
        <v>10</v>
      </c>
      <c r="B16" s="99">
        <v>1</v>
      </c>
      <c r="C16" s="100" t="s">
        <v>258</v>
      </c>
      <c r="D16" s="100"/>
      <c r="E16" s="100" t="s">
        <v>313</v>
      </c>
      <c r="F16" s="100">
        <v>11</v>
      </c>
      <c r="G16" s="100" t="s">
        <v>341</v>
      </c>
      <c r="H16" s="100" t="s">
        <v>338</v>
      </c>
      <c r="I16" s="101">
        <v>4.72</v>
      </c>
      <c r="J16" s="145"/>
      <c r="K16" s="145"/>
      <c r="L16" s="145" t="s">
        <v>518</v>
      </c>
      <c r="M16" s="145" t="s">
        <v>37</v>
      </c>
      <c r="N16" s="145" t="s">
        <v>127</v>
      </c>
      <c r="O16" s="145" t="s">
        <v>36</v>
      </c>
      <c r="P16" s="100"/>
      <c r="Q16" s="102">
        <v>0</v>
      </c>
      <c r="R16" s="140">
        <f t="shared" si="0"/>
        <v>18.7</v>
      </c>
      <c r="S16" s="141">
        <f t="shared" si="1"/>
        <v>1.0000000000000001E-5</v>
      </c>
      <c r="T16" s="103">
        <f t="shared" si="2"/>
        <v>0</v>
      </c>
      <c r="U16" s="103">
        <f t="shared" si="3"/>
        <v>0</v>
      </c>
      <c r="V16" s="103">
        <f t="shared" si="4"/>
        <v>0</v>
      </c>
      <c r="W16" s="43" t="str">
        <f t="shared" si="5"/>
        <v>N</v>
      </c>
      <c r="X16" s="43">
        <f t="shared" si="6"/>
        <v>18.7</v>
      </c>
      <c r="Y16" s="43">
        <f t="shared" si="7"/>
        <v>0</v>
      </c>
      <c r="Z16" s="43">
        <f>IF(R16&lt;&gt;0,IF(R16=SVS,0,IF(R16=SVSg,0,IF(R16=Stundenverrechnungssatz!G57,0,IF(R16=Stundenverrechnungssatz!I57,0,IF(R16=Stundenverrechnungssatz!K57,0,IF(R16=Stundenverrechnungssatz!M57,0,1)))))))</f>
        <v>0</v>
      </c>
    </row>
    <row r="17" spans="1:26" s="44" customFormat="1" ht="15" customHeight="1" x14ac:dyDescent="0.2">
      <c r="A17" s="99">
        <v>11</v>
      </c>
      <c r="B17" s="99">
        <v>1</v>
      </c>
      <c r="C17" s="100" t="s">
        <v>258</v>
      </c>
      <c r="D17" s="100"/>
      <c r="E17" s="100" t="s">
        <v>313</v>
      </c>
      <c r="F17" s="100">
        <v>12</v>
      </c>
      <c r="G17" s="100" t="s">
        <v>342</v>
      </c>
      <c r="H17" s="100" t="s">
        <v>338</v>
      </c>
      <c r="I17" s="101">
        <v>63.99</v>
      </c>
      <c r="J17" s="145" t="s">
        <v>132</v>
      </c>
      <c r="K17" s="145"/>
      <c r="L17" s="145" t="s">
        <v>515</v>
      </c>
      <c r="M17" s="145" t="s">
        <v>32</v>
      </c>
      <c r="N17" s="145">
        <v>3</v>
      </c>
      <c r="O17" s="145" t="s">
        <v>55</v>
      </c>
      <c r="P17" s="100"/>
      <c r="Q17" s="102">
        <v>117.15</v>
      </c>
      <c r="R17" s="140">
        <f t="shared" si="0"/>
        <v>18.7</v>
      </c>
      <c r="S17" s="141" t="str">
        <f t="shared" si="1"/>
        <v/>
      </c>
      <c r="T17" s="103">
        <f t="shared" si="2"/>
        <v>7496.4285000000009</v>
      </c>
      <c r="U17" s="103" t="e">
        <f t="shared" si="3"/>
        <v>#VALUE!</v>
      </c>
      <c r="V17" s="103" t="e">
        <f t="shared" si="4"/>
        <v>#VALUE!</v>
      </c>
      <c r="W17" s="43" t="str">
        <f t="shared" si="5"/>
        <v>B</v>
      </c>
      <c r="X17" s="43">
        <f t="shared" si="6"/>
        <v>18.7</v>
      </c>
      <c r="Y17" s="43">
        <f t="shared" si="7"/>
        <v>63.99</v>
      </c>
      <c r="Z17" s="43">
        <f>IF(R17&lt;&gt;0,IF(R17=SVS,0,IF(R17=SVSg,0,IF(R17=Stundenverrechnungssatz!G58,0,IF(R17=Stundenverrechnungssatz!I58,0,IF(R17=Stundenverrechnungssatz!K58,0,IF(R17=Stundenverrechnungssatz!M58,0,1)))))))</f>
        <v>0</v>
      </c>
    </row>
    <row r="18" spans="1:26" s="44" customFormat="1" ht="15" customHeight="1" x14ac:dyDescent="0.2">
      <c r="A18" s="51">
        <v>12</v>
      </c>
      <c r="B18" s="99">
        <v>1</v>
      </c>
      <c r="C18" s="100" t="s">
        <v>258</v>
      </c>
      <c r="D18" s="100"/>
      <c r="E18" s="100" t="s">
        <v>313</v>
      </c>
      <c r="F18" s="100">
        <v>13</v>
      </c>
      <c r="G18" s="100" t="s">
        <v>343</v>
      </c>
      <c r="H18" s="100" t="s">
        <v>330</v>
      </c>
      <c r="I18" s="101">
        <v>23.69</v>
      </c>
      <c r="J18" s="145"/>
      <c r="K18" s="145"/>
      <c r="L18" s="145" t="s">
        <v>518</v>
      </c>
      <c r="M18" s="145" t="s">
        <v>37</v>
      </c>
      <c r="N18" s="145" t="s">
        <v>126</v>
      </c>
      <c r="O18" s="145" t="s">
        <v>91</v>
      </c>
      <c r="P18" s="100"/>
      <c r="Q18" s="102">
        <v>2</v>
      </c>
      <c r="R18" s="140">
        <f t="shared" si="0"/>
        <v>18.7</v>
      </c>
      <c r="S18" s="141" t="str">
        <f t="shared" si="1"/>
        <v/>
      </c>
      <c r="T18" s="103">
        <f t="shared" si="2"/>
        <v>47.38</v>
      </c>
      <c r="U18" s="103" t="e">
        <f t="shared" si="3"/>
        <v>#VALUE!</v>
      </c>
      <c r="V18" s="103" t="e">
        <f t="shared" si="4"/>
        <v>#VALUE!</v>
      </c>
      <c r="W18" s="43" t="str">
        <f t="shared" si="5"/>
        <v>T</v>
      </c>
      <c r="X18" s="43">
        <f t="shared" si="6"/>
        <v>18.7</v>
      </c>
      <c r="Y18" s="43">
        <f t="shared" si="7"/>
        <v>0</v>
      </c>
      <c r="Z18" s="43">
        <f>IF(R18&lt;&gt;0,IF(R18=SVS,0,IF(R18=SVSg,0,IF(R18=Stundenverrechnungssatz!G59,0,IF(R18=Stundenverrechnungssatz!I59,0,IF(R18=Stundenverrechnungssatz!K59,0,IF(R18=Stundenverrechnungssatz!M59,0,1)))))))</f>
        <v>0</v>
      </c>
    </row>
    <row r="19" spans="1:26" s="44" customFormat="1" ht="15" customHeight="1" x14ac:dyDescent="0.2">
      <c r="A19" s="99">
        <v>13</v>
      </c>
      <c r="B19" s="99">
        <v>1</v>
      </c>
      <c r="C19" s="100" t="s">
        <v>258</v>
      </c>
      <c r="D19" s="100"/>
      <c r="E19" s="100" t="s">
        <v>313</v>
      </c>
      <c r="F19" s="100">
        <v>14</v>
      </c>
      <c r="G19" s="100" t="s">
        <v>344</v>
      </c>
      <c r="H19" s="100" t="s">
        <v>330</v>
      </c>
      <c r="I19" s="101">
        <v>20.309999999999999</v>
      </c>
      <c r="J19" s="145"/>
      <c r="K19" s="145"/>
      <c r="L19" s="145" t="s">
        <v>518</v>
      </c>
      <c r="M19" s="145" t="s">
        <v>37</v>
      </c>
      <c r="N19" s="145" t="s">
        <v>127</v>
      </c>
      <c r="O19" s="145" t="s">
        <v>92</v>
      </c>
      <c r="P19" s="100"/>
      <c r="Q19" s="102">
        <v>1</v>
      </c>
      <c r="R19" s="140">
        <f t="shared" si="0"/>
        <v>18.7</v>
      </c>
      <c r="S19" s="141" t="str">
        <f t="shared" si="1"/>
        <v/>
      </c>
      <c r="T19" s="103">
        <f t="shared" si="2"/>
        <v>20.309999999999999</v>
      </c>
      <c r="U19" s="103" t="e">
        <f t="shared" si="3"/>
        <v>#VALUE!</v>
      </c>
      <c r="V19" s="103" t="e">
        <f t="shared" si="4"/>
        <v>#VALUE!</v>
      </c>
      <c r="W19" s="43" t="str">
        <f t="shared" si="5"/>
        <v>T</v>
      </c>
      <c r="X19" s="43">
        <f t="shared" si="6"/>
        <v>18.7</v>
      </c>
      <c r="Y19" s="43">
        <f t="shared" si="7"/>
        <v>0</v>
      </c>
      <c r="Z19" s="43">
        <f>IF(R19&lt;&gt;0,IF(R19=SVS,0,IF(R19=SVSg,0,IF(R19=Stundenverrechnungssatz!G60,0,IF(R19=Stundenverrechnungssatz!I60,0,IF(R19=Stundenverrechnungssatz!K60,0,IF(R19=Stundenverrechnungssatz!M60,0,1)))))))</f>
        <v>0</v>
      </c>
    </row>
    <row r="20" spans="1:26" s="44" customFormat="1" ht="15" customHeight="1" x14ac:dyDescent="0.2">
      <c r="A20" s="51">
        <v>14</v>
      </c>
      <c r="B20" s="99">
        <v>1</v>
      </c>
      <c r="C20" s="100" t="s">
        <v>258</v>
      </c>
      <c r="D20" s="100" t="s">
        <v>317</v>
      </c>
      <c r="E20" s="100" t="s">
        <v>313</v>
      </c>
      <c r="F20" s="100" t="s">
        <v>265</v>
      </c>
      <c r="G20" s="100" t="s">
        <v>345</v>
      </c>
      <c r="H20" s="100" t="s">
        <v>330</v>
      </c>
      <c r="I20" s="101">
        <v>11.18</v>
      </c>
      <c r="J20" s="145"/>
      <c r="K20" s="145"/>
      <c r="L20" s="145" t="s">
        <v>519</v>
      </c>
      <c r="M20" s="145" t="s">
        <v>36</v>
      </c>
      <c r="N20" s="145">
        <v>0</v>
      </c>
      <c r="O20" s="145" t="s">
        <v>36</v>
      </c>
      <c r="P20" s="100"/>
      <c r="Q20" s="102">
        <v>0</v>
      </c>
      <c r="R20" s="140">
        <f t="shared" si="0"/>
        <v>18.7</v>
      </c>
      <c r="S20" s="141">
        <f t="shared" si="1"/>
        <v>1.0000000000000001E-5</v>
      </c>
      <c r="T20" s="103">
        <f t="shared" si="2"/>
        <v>0</v>
      </c>
      <c r="U20" s="103">
        <f t="shared" si="3"/>
        <v>0</v>
      </c>
      <c r="V20" s="103">
        <f t="shared" si="4"/>
        <v>0</v>
      </c>
      <c r="W20" s="43" t="str">
        <f t="shared" si="5"/>
        <v>N</v>
      </c>
      <c r="X20" s="43">
        <f t="shared" si="6"/>
        <v>18.7</v>
      </c>
      <c r="Y20" s="43">
        <f t="shared" si="7"/>
        <v>0</v>
      </c>
      <c r="Z20" s="43">
        <f>IF(R20&lt;&gt;0,IF(R20=SVS,0,IF(R20=SVSg,0,IF(R20=Stundenverrechnungssatz!G61,0,IF(R20=Stundenverrechnungssatz!I61,0,IF(R20=Stundenverrechnungssatz!K61,0,IF(R20=Stundenverrechnungssatz!M61,0,1)))))))</f>
        <v>0</v>
      </c>
    </row>
    <row r="21" spans="1:26" s="44" customFormat="1" ht="15" customHeight="1" x14ac:dyDescent="0.2">
      <c r="A21" s="99">
        <v>15</v>
      </c>
      <c r="B21" s="99">
        <v>1</v>
      </c>
      <c r="C21" s="100" t="s">
        <v>258</v>
      </c>
      <c r="D21" s="100"/>
      <c r="E21" s="100" t="s">
        <v>313</v>
      </c>
      <c r="F21" s="100">
        <v>15</v>
      </c>
      <c r="G21" s="100" t="s">
        <v>346</v>
      </c>
      <c r="H21" s="100" t="s">
        <v>330</v>
      </c>
      <c r="I21" s="101">
        <v>49.26</v>
      </c>
      <c r="J21" s="145" t="s">
        <v>132</v>
      </c>
      <c r="K21" s="145"/>
      <c r="L21" s="145" t="s">
        <v>516</v>
      </c>
      <c r="M21" s="145" t="s">
        <v>74</v>
      </c>
      <c r="N21" s="145">
        <v>2</v>
      </c>
      <c r="O21" s="145" t="s">
        <v>75</v>
      </c>
      <c r="P21" s="100"/>
      <c r="Q21" s="102">
        <v>78.099999999999994</v>
      </c>
      <c r="R21" s="140">
        <f t="shared" si="0"/>
        <v>18.7</v>
      </c>
      <c r="S21" s="141" t="str">
        <f t="shared" si="1"/>
        <v/>
      </c>
      <c r="T21" s="103">
        <f t="shared" si="2"/>
        <v>3847.2059999999997</v>
      </c>
      <c r="U21" s="103" t="e">
        <f t="shared" si="3"/>
        <v>#VALUE!</v>
      </c>
      <c r="V21" s="103" t="e">
        <f t="shared" si="4"/>
        <v>#VALUE!</v>
      </c>
      <c r="W21" s="43" t="str">
        <f t="shared" si="5"/>
        <v>H</v>
      </c>
      <c r="X21" s="43">
        <f t="shared" si="6"/>
        <v>18.7</v>
      </c>
      <c r="Y21" s="43">
        <f t="shared" si="7"/>
        <v>49.26</v>
      </c>
      <c r="Z21" s="43">
        <f>IF(R21&lt;&gt;0,IF(R21=SVS,0,IF(R21=SVSg,0,IF(R21=Stundenverrechnungssatz!G62,0,IF(R21=Stundenverrechnungssatz!I62,0,IF(R21=Stundenverrechnungssatz!K62,0,IF(R21=Stundenverrechnungssatz!M62,0,1)))))))</f>
        <v>0</v>
      </c>
    </row>
    <row r="22" spans="1:26" s="44" customFormat="1" ht="15" customHeight="1" x14ac:dyDescent="0.2">
      <c r="A22" s="51">
        <v>16</v>
      </c>
      <c r="B22" s="99">
        <v>1</v>
      </c>
      <c r="C22" s="100" t="s">
        <v>258</v>
      </c>
      <c r="D22" s="100"/>
      <c r="E22" s="100" t="s">
        <v>313</v>
      </c>
      <c r="F22" s="100">
        <v>16</v>
      </c>
      <c r="G22" s="100" t="s">
        <v>347</v>
      </c>
      <c r="H22" s="100" t="s">
        <v>330</v>
      </c>
      <c r="I22" s="101">
        <v>7.74</v>
      </c>
      <c r="J22" s="145"/>
      <c r="K22" s="145"/>
      <c r="L22" s="145" t="s">
        <v>518</v>
      </c>
      <c r="M22" s="145" t="s">
        <v>36</v>
      </c>
      <c r="N22" s="145">
        <v>0</v>
      </c>
      <c r="O22" s="145" t="s">
        <v>36</v>
      </c>
      <c r="P22" s="100" t="s">
        <v>523</v>
      </c>
      <c r="Q22" s="102">
        <v>0</v>
      </c>
      <c r="R22" s="140">
        <f t="shared" si="0"/>
        <v>18.7</v>
      </c>
      <c r="S22" s="141">
        <f t="shared" si="1"/>
        <v>1.0000000000000001E-5</v>
      </c>
      <c r="T22" s="103">
        <f t="shared" si="2"/>
        <v>0</v>
      </c>
      <c r="U22" s="103">
        <f t="shared" si="3"/>
        <v>0</v>
      </c>
      <c r="V22" s="103">
        <f t="shared" si="4"/>
        <v>0</v>
      </c>
      <c r="W22" s="43" t="str">
        <f t="shared" si="5"/>
        <v>N</v>
      </c>
      <c r="X22" s="43">
        <f t="shared" si="6"/>
        <v>18.7</v>
      </c>
      <c r="Y22" s="43">
        <f t="shared" si="7"/>
        <v>0</v>
      </c>
      <c r="Z22" s="43">
        <f>IF(R22&lt;&gt;0,IF(R22=SVS,0,IF(R22=SVSg,0,IF(R22=Stundenverrechnungssatz!G63,0,IF(R22=Stundenverrechnungssatz!I63,0,IF(R22=Stundenverrechnungssatz!K63,0,IF(R22=Stundenverrechnungssatz!M63,0,1)))))))</f>
        <v>0</v>
      </c>
    </row>
    <row r="23" spans="1:26" s="44" customFormat="1" ht="15" customHeight="1" x14ac:dyDescent="0.2">
      <c r="A23" s="99">
        <v>17</v>
      </c>
      <c r="B23" s="99">
        <v>1</v>
      </c>
      <c r="C23" s="100" t="s">
        <v>258</v>
      </c>
      <c r="D23" s="100"/>
      <c r="E23" s="100" t="s">
        <v>313</v>
      </c>
      <c r="F23" s="100">
        <v>17</v>
      </c>
      <c r="G23" s="100" t="s">
        <v>348</v>
      </c>
      <c r="H23" s="100" t="s">
        <v>334</v>
      </c>
      <c r="I23" s="101">
        <v>6.81</v>
      </c>
      <c r="J23" s="145"/>
      <c r="K23" s="145"/>
      <c r="L23" s="145" t="s">
        <v>517</v>
      </c>
      <c r="M23" s="145" t="s">
        <v>36</v>
      </c>
      <c r="N23" s="145">
        <v>0</v>
      </c>
      <c r="O23" s="145" t="s">
        <v>36</v>
      </c>
      <c r="P23" s="100" t="s">
        <v>523</v>
      </c>
      <c r="Q23" s="102">
        <v>0</v>
      </c>
      <c r="R23" s="140">
        <f t="shared" si="0"/>
        <v>18.7</v>
      </c>
      <c r="S23" s="141">
        <f t="shared" si="1"/>
        <v>1.0000000000000001E-5</v>
      </c>
      <c r="T23" s="103">
        <f t="shared" si="2"/>
        <v>0</v>
      </c>
      <c r="U23" s="103">
        <f t="shared" si="3"/>
        <v>0</v>
      </c>
      <c r="V23" s="103">
        <f t="shared" si="4"/>
        <v>0</v>
      </c>
      <c r="W23" s="43" t="str">
        <f t="shared" si="5"/>
        <v>N</v>
      </c>
      <c r="X23" s="43">
        <f t="shared" si="6"/>
        <v>18.7</v>
      </c>
      <c r="Y23" s="43">
        <f t="shared" si="7"/>
        <v>0</v>
      </c>
      <c r="Z23" s="43">
        <f>IF(R23&lt;&gt;0,IF(R23=SVS,0,IF(R23=SVSg,0,IF(R23=Stundenverrechnungssatz!G64,0,IF(R23=Stundenverrechnungssatz!I64,0,IF(R23=Stundenverrechnungssatz!K64,0,IF(R23=Stundenverrechnungssatz!M64,0,1)))))))</f>
        <v>0</v>
      </c>
    </row>
    <row r="24" spans="1:26" s="44" customFormat="1" ht="15" customHeight="1" x14ac:dyDescent="0.2">
      <c r="A24" s="51">
        <v>18</v>
      </c>
      <c r="B24" s="99">
        <v>1</v>
      </c>
      <c r="C24" s="100" t="s">
        <v>258</v>
      </c>
      <c r="D24" s="100"/>
      <c r="E24" s="100" t="s">
        <v>313</v>
      </c>
      <c r="F24" s="100">
        <v>18</v>
      </c>
      <c r="G24" s="100" t="s">
        <v>349</v>
      </c>
      <c r="H24" s="100" t="s">
        <v>330</v>
      </c>
      <c r="I24" s="101">
        <v>4.97</v>
      </c>
      <c r="J24" s="145"/>
      <c r="K24" s="145"/>
      <c r="L24" s="145" t="s">
        <v>518</v>
      </c>
      <c r="M24" s="145" t="s">
        <v>36</v>
      </c>
      <c r="N24" s="145">
        <v>0</v>
      </c>
      <c r="O24" s="145" t="s">
        <v>36</v>
      </c>
      <c r="P24" s="100"/>
      <c r="Q24" s="102">
        <v>0</v>
      </c>
      <c r="R24" s="140">
        <f t="shared" si="0"/>
        <v>18.7</v>
      </c>
      <c r="S24" s="141">
        <f t="shared" si="1"/>
        <v>1.0000000000000001E-5</v>
      </c>
      <c r="T24" s="103">
        <f t="shared" si="2"/>
        <v>0</v>
      </c>
      <c r="U24" s="103">
        <f t="shared" si="3"/>
        <v>0</v>
      </c>
      <c r="V24" s="103">
        <f t="shared" si="4"/>
        <v>0</v>
      </c>
      <c r="W24" s="43" t="str">
        <f t="shared" si="5"/>
        <v>N</v>
      </c>
      <c r="X24" s="43">
        <f t="shared" si="6"/>
        <v>18.7</v>
      </c>
      <c r="Y24" s="43">
        <f t="shared" si="7"/>
        <v>0</v>
      </c>
      <c r="Z24" s="43">
        <f>IF(R24&lt;&gt;0,IF(R24=SVS,0,IF(R24=SVSg,0,IF(R24=Stundenverrechnungssatz!G65,0,IF(R24=Stundenverrechnungssatz!I65,0,IF(R24=Stundenverrechnungssatz!K65,0,IF(R24=Stundenverrechnungssatz!M65,0,1)))))))</f>
        <v>0</v>
      </c>
    </row>
    <row r="25" spans="1:26" s="44" customFormat="1" ht="15" customHeight="1" x14ac:dyDescent="0.2">
      <c r="A25" s="99">
        <v>19</v>
      </c>
      <c r="B25" s="99">
        <v>1</v>
      </c>
      <c r="C25" s="100" t="s">
        <v>258</v>
      </c>
      <c r="D25" s="100"/>
      <c r="E25" s="100" t="s">
        <v>313</v>
      </c>
      <c r="F25" s="100" t="s">
        <v>266</v>
      </c>
      <c r="G25" s="100" t="s">
        <v>350</v>
      </c>
      <c r="H25" s="100" t="s">
        <v>330</v>
      </c>
      <c r="I25" s="101">
        <v>10.15</v>
      </c>
      <c r="J25" s="145"/>
      <c r="K25" s="145"/>
      <c r="L25" s="145" t="s">
        <v>518</v>
      </c>
      <c r="M25" s="145" t="s">
        <v>36</v>
      </c>
      <c r="N25" s="145">
        <v>0</v>
      </c>
      <c r="O25" s="145" t="s">
        <v>36</v>
      </c>
      <c r="P25" s="100"/>
      <c r="Q25" s="102">
        <v>0</v>
      </c>
      <c r="R25" s="140">
        <f t="shared" si="0"/>
        <v>18.7</v>
      </c>
      <c r="S25" s="141">
        <f t="shared" si="1"/>
        <v>1.0000000000000001E-5</v>
      </c>
      <c r="T25" s="103">
        <f t="shared" si="2"/>
        <v>0</v>
      </c>
      <c r="U25" s="103">
        <f t="shared" si="3"/>
        <v>0</v>
      </c>
      <c r="V25" s="103">
        <f t="shared" si="4"/>
        <v>0</v>
      </c>
      <c r="W25" s="43" t="str">
        <f t="shared" si="5"/>
        <v>N</v>
      </c>
      <c r="X25" s="43">
        <f t="shared" si="6"/>
        <v>18.7</v>
      </c>
      <c r="Y25" s="43">
        <f t="shared" si="7"/>
        <v>0</v>
      </c>
      <c r="Z25" s="43">
        <f>IF(R25&lt;&gt;0,IF(R25=SVS,0,IF(R25=SVSg,0,IF(R25=Stundenverrechnungssatz!G66,0,IF(R25=Stundenverrechnungssatz!I66,0,IF(R25=Stundenverrechnungssatz!K66,0,IF(R25=Stundenverrechnungssatz!M66,0,1)))))))</f>
        <v>0</v>
      </c>
    </row>
    <row r="26" spans="1:26" s="44" customFormat="1" ht="15" customHeight="1" x14ac:dyDescent="0.2">
      <c r="A26" s="51">
        <v>20</v>
      </c>
      <c r="B26" s="99">
        <v>1</v>
      </c>
      <c r="C26" s="100" t="s">
        <v>258</v>
      </c>
      <c r="D26" s="100"/>
      <c r="E26" s="100" t="s">
        <v>313</v>
      </c>
      <c r="F26" s="100" t="s">
        <v>31</v>
      </c>
      <c r="G26" s="100" t="s">
        <v>351</v>
      </c>
      <c r="H26" s="100" t="s">
        <v>334</v>
      </c>
      <c r="I26" s="101">
        <v>18.96</v>
      </c>
      <c r="J26" s="145" t="s">
        <v>132</v>
      </c>
      <c r="K26" s="145"/>
      <c r="L26" s="145" t="s">
        <v>519</v>
      </c>
      <c r="M26" s="145" t="s">
        <v>68</v>
      </c>
      <c r="N26" s="145">
        <v>5</v>
      </c>
      <c r="O26" s="145" t="s">
        <v>39</v>
      </c>
      <c r="P26" s="100"/>
      <c r="Q26" s="102">
        <v>195.25</v>
      </c>
      <c r="R26" s="140">
        <f t="shared" si="0"/>
        <v>18.7</v>
      </c>
      <c r="S26" s="141" t="str">
        <f t="shared" si="1"/>
        <v/>
      </c>
      <c r="T26" s="103">
        <f t="shared" si="2"/>
        <v>3701.94</v>
      </c>
      <c r="U26" s="103" t="e">
        <f t="shared" si="3"/>
        <v>#VALUE!</v>
      </c>
      <c r="V26" s="103" t="e">
        <f t="shared" si="4"/>
        <v>#VALUE!</v>
      </c>
      <c r="W26" s="43" t="str">
        <f t="shared" si="5"/>
        <v>F</v>
      </c>
      <c r="X26" s="43">
        <f t="shared" si="6"/>
        <v>18.7</v>
      </c>
      <c r="Y26" s="43">
        <f t="shared" si="7"/>
        <v>18.96</v>
      </c>
      <c r="Z26" s="43">
        <f>IF(R26&lt;&gt;0,IF(R26=SVS,0,IF(R26=SVSg,0,IF(R26=Stundenverrechnungssatz!G67,0,IF(R26=Stundenverrechnungssatz!I67,0,IF(R26=Stundenverrechnungssatz!K67,0,IF(R26=Stundenverrechnungssatz!M67,0,1)))))))</f>
        <v>0</v>
      </c>
    </row>
    <row r="27" spans="1:26" s="44" customFormat="1" ht="15" customHeight="1" x14ac:dyDescent="0.2">
      <c r="A27" s="99">
        <v>21</v>
      </c>
      <c r="B27" s="99">
        <v>1</v>
      </c>
      <c r="C27" s="100" t="s">
        <v>258</v>
      </c>
      <c r="D27" s="100"/>
      <c r="E27" s="100" t="s">
        <v>313</v>
      </c>
      <c r="F27" s="100" t="s">
        <v>32</v>
      </c>
      <c r="G27" s="100" t="s">
        <v>352</v>
      </c>
      <c r="H27" s="100" t="s">
        <v>334</v>
      </c>
      <c r="I27" s="101">
        <v>23.88</v>
      </c>
      <c r="J27" s="145" t="s">
        <v>132</v>
      </c>
      <c r="K27" s="145"/>
      <c r="L27" s="145" t="s">
        <v>381</v>
      </c>
      <c r="M27" s="145" t="s">
        <v>64</v>
      </c>
      <c r="N27" s="145">
        <v>5</v>
      </c>
      <c r="O27" s="145" t="s">
        <v>62</v>
      </c>
      <c r="P27" s="100"/>
      <c r="Q27" s="102">
        <v>195.25</v>
      </c>
      <c r="R27" s="140">
        <f t="shared" si="0"/>
        <v>18.7</v>
      </c>
      <c r="S27" s="141" t="str">
        <f t="shared" si="1"/>
        <v/>
      </c>
      <c r="T27" s="103">
        <f t="shared" si="2"/>
        <v>4662.57</v>
      </c>
      <c r="U27" s="103" t="e">
        <f t="shared" si="3"/>
        <v>#VALUE!</v>
      </c>
      <c r="V27" s="103" t="e">
        <f t="shared" si="4"/>
        <v>#VALUE!</v>
      </c>
      <c r="W27" s="43" t="str">
        <f t="shared" si="5"/>
        <v>E</v>
      </c>
      <c r="X27" s="43">
        <f t="shared" si="6"/>
        <v>18.7</v>
      </c>
      <c r="Y27" s="43">
        <f t="shared" si="7"/>
        <v>23.88</v>
      </c>
      <c r="Z27" s="43">
        <f>IF(R27&lt;&gt;0,IF(R27=SVS,0,IF(R27=SVSg,0,IF(R27=Stundenverrechnungssatz!G68,0,IF(R27=Stundenverrechnungssatz!I68,0,IF(R27=Stundenverrechnungssatz!K68,0,IF(R27=Stundenverrechnungssatz!M68,0,1)))))))</f>
        <v>0</v>
      </c>
    </row>
    <row r="28" spans="1:26" s="44" customFormat="1" ht="15" customHeight="1" x14ac:dyDescent="0.2">
      <c r="A28" s="51">
        <v>22</v>
      </c>
      <c r="B28" s="99">
        <v>1</v>
      </c>
      <c r="C28" s="100" t="s">
        <v>258</v>
      </c>
      <c r="D28" s="100"/>
      <c r="E28" s="100" t="s">
        <v>313</v>
      </c>
      <c r="F28" s="100" t="s">
        <v>35</v>
      </c>
      <c r="G28" s="100" t="s">
        <v>353</v>
      </c>
      <c r="H28" s="100" t="s">
        <v>334</v>
      </c>
      <c r="I28" s="101">
        <v>65.08</v>
      </c>
      <c r="J28" s="145" t="s">
        <v>132</v>
      </c>
      <c r="K28" s="145"/>
      <c r="L28" s="145" t="s">
        <v>519</v>
      </c>
      <c r="M28" s="145" t="s">
        <v>68</v>
      </c>
      <c r="N28" s="145">
        <v>5</v>
      </c>
      <c r="O28" s="145" t="s">
        <v>39</v>
      </c>
      <c r="P28" s="100"/>
      <c r="Q28" s="102">
        <v>195.25</v>
      </c>
      <c r="R28" s="140">
        <f t="shared" si="0"/>
        <v>18.7</v>
      </c>
      <c r="S28" s="141" t="str">
        <f t="shared" si="1"/>
        <v/>
      </c>
      <c r="T28" s="103">
        <f t="shared" si="2"/>
        <v>12706.869999999999</v>
      </c>
      <c r="U28" s="103" t="e">
        <f t="shared" si="3"/>
        <v>#VALUE!</v>
      </c>
      <c r="V28" s="103" t="e">
        <f t="shared" si="4"/>
        <v>#VALUE!</v>
      </c>
      <c r="W28" s="43" t="str">
        <f t="shared" si="5"/>
        <v>F</v>
      </c>
      <c r="X28" s="43">
        <f t="shared" si="6"/>
        <v>18.7</v>
      </c>
      <c r="Y28" s="43">
        <f t="shared" si="7"/>
        <v>65.08</v>
      </c>
      <c r="Z28" s="43">
        <f>IF(R28&lt;&gt;0,IF(R28=SVS,0,IF(R28=SVSg,0,IF(R28=Stundenverrechnungssatz!G69,0,IF(R28=Stundenverrechnungssatz!I69,0,IF(R28=Stundenverrechnungssatz!K69,0,IF(R28=Stundenverrechnungssatz!M69,0,1)))))))</f>
        <v>0</v>
      </c>
    </row>
    <row r="29" spans="1:26" s="44" customFormat="1" ht="15" customHeight="1" x14ac:dyDescent="0.2">
      <c r="A29" s="99">
        <v>23</v>
      </c>
      <c r="B29" s="99">
        <v>1</v>
      </c>
      <c r="C29" s="100" t="s">
        <v>258</v>
      </c>
      <c r="D29" s="100"/>
      <c r="E29" s="100" t="s">
        <v>313</v>
      </c>
      <c r="F29" s="100" t="s">
        <v>40</v>
      </c>
      <c r="G29" s="100" t="s">
        <v>353</v>
      </c>
      <c r="H29" s="100" t="s">
        <v>334</v>
      </c>
      <c r="I29" s="101">
        <v>57.29</v>
      </c>
      <c r="J29" s="145" t="s">
        <v>132</v>
      </c>
      <c r="K29" s="145"/>
      <c r="L29" s="145" t="s">
        <v>519</v>
      </c>
      <c r="M29" s="145" t="s">
        <v>68</v>
      </c>
      <c r="N29" s="145">
        <v>5</v>
      </c>
      <c r="O29" s="145" t="s">
        <v>39</v>
      </c>
      <c r="P29" s="100"/>
      <c r="Q29" s="102">
        <v>195.25</v>
      </c>
      <c r="R29" s="140">
        <f t="shared" si="0"/>
        <v>18.7</v>
      </c>
      <c r="S29" s="141" t="str">
        <f t="shared" si="1"/>
        <v/>
      </c>
      <c r="T29" s="103">
        <f t="shared" si="2"/>
        <v>11185.872499999999</v>
      </c>
      <c r="U29" s="103" t="e">
        <f t="shared" si="3"/>
        <v>#VALUE!</v>
      </c>
      <c r="V29" s="103" t="e">
        <f t="shared" si="4"/>
        <v>#VALUE!</v>
      </c>
      <c r="W29" s="43" t="str">
        <f t="shared" si="5"/>
        <v>F</v>
      </c>
      <c r="X29" s="43">
        <f t="shared" si="6"/>
        <v>18.7</v>
      </c>
      <c r="Y29" s="43">
        <f t="shared" si="7"/>
        <v>57.29</v>
      </c>
      <c r="Z29" s="43">
        <f>IF(R29&lt;&gt;0,IF(R29=SVS,0,IF(R29=SVSg,0,IF(R29=Stundenverrechnungssatz!G70,0,IF(R29=Stundenverrechnungssatz!I70,0,IF(R29=Stundenverrechnungssatz!K70,0,IF(R29=Stundenverrechnungssatz!M70,0,1)))))))</f>
        <v>0</v>
      </c>
    </row>
    <row r="30" spans="1:26" s="44" customFormat="1" ht="15" customHeight="1" x14ac:dyDescent="0.2">
      <c r="A30" s="51">
        <v>24</v>
      </c>
      <c r="B30" s="99">
        <v>1</v>
      </c>
      <c r="C30" s="100" t="s">
        <v>258</v>
      </c>
      <c r="D30" s="100"/>
      <c r="E30" s="100" t="s">
        <v>313</v>
      </c>
      <c r="F30" s="100" t="s">
        <v>64</v>
      </c>
      <c r="G30" s="100" t="s">
        <v>353</v>
      </c>
      <c r="H30" s="100" t="s">
        <v>338</v>
      </c>
      <c r="I30" s="101">
        <v>31.55</v>
      </c>
      <c r="J30" s="145" t="s">
        <v>132</v>
      </c>
      <c r="K30" s="145"/>
      <c r="L30" s="145" t="s">
        <v>519</v>
      </c>
      <c r="M30" s="145" t="s">
        <v>68</v>
      </c>
      <c r="N30" s="145">
        <v>5</v>
      </c>
      <c r="O30" s="145" t="s">
        <v>39</v>
      </c>
      <c r="P30" s="100"/>
      <c r="Q30" s="102">
        <v>195.25</v>
      </c>
      <c r="R30" s="140">
        <f t="shared" si="0"/>
        <v>18.7</v>
      </c>
      <c r="S30" s="141" t="str">
        <f t="shared" si="1"/>
        <v/>
      </c>
      <c r="T30" s="103">
        <f t="shared" si="2"/>
        <v>6160.1374999999998</v>
      </c>
      <c r="U30" s="103" t="e">
        <f t="shared" si="3"/>
        <v>#VALUE!</v>
      </c>
      <c r="V30" s="103" t="e">
        <f t="shared" si="4"/>
        <v>#VALUE!</v>
      </c>
      <c r="W30" s="43" t="str">
        <f t="shared" si="5"/>
        <v>F</v>
      </c>
      <c r="X30" s="43">
        <f t="shared" si="6"/>
        <v>18.7</v>
      </c>
      <c r="Y30" s="43">
        <f t="shared" si="7"/>
        <v>31.55</v>
      </c>
      <c r="Z30" s="43">
        <f>IF(R30&lt;&gt;0,IF(R30=SVS,0,IF(R30=SVSg,0,IF(R30=Stundenverrechnungssatz!G71,0,IF(R30=Stundenverrechnungssatz!I71,0,IF(R30=Stundenverrechnungssatz!K71,0,IF(R30=Stundenverrechnungssatz!M71,0,1)))))))</f>
        <v>0</v>
      </c>
    </row>
    <row r="31" spans="1:26" s="44" customFormat="1" ht="15" customHeight="1" x14ac:dyDescent="0.2">
      <c r="A31" s="99">
        <v>25</v>
      </c>
      <c r="B31" s="99">
        <v>1</v>
      </c>
      <c r="C31" s="100" t="s">
        <v>258</v>
      </c>
      <c r="D31" s="100"/>
      <c r="E31" s="100" t="s">
        <v>313</v>
      </c>
      <c r="F31" s="100" t="s">
        <v>68</v>
      </c>
      <c r="G31" s="100" t="s">
        <v>354</v>
      </c>
      <c r="H31" s="100" t="s">
        <v>338</v>
      </c>
      <c r="I31" s="101">
        <v>8.1300000000000008</v>
      </c>
      <c r="J31" s="145" t="s">
        <v>132</v>
      </c>
      <c r="K31" s="145"/>
      <c r="L31" s="145" t="s">
        <v>519</v>
      </c>
      <c r="M31" s="145" t="s">
        <v>68</v>
      </c>
      <c r="N31" s="145">
        <v>5</v>
      </c>
      <c r="O31" s="145" t="s">
        <v>39</v>
      </c>
      <c r="P31" s="100"/>
      <c r="Q31" s="102">
        <v>195.25</v>
      </c>
      <c r="R31" s="140">
        <f t="shared" si="0"/>
        <v>18.7</v>
      </c>
      <c r="S31" s="141" t="str">
        <f t="shared" si="1"/>
        <v/>
      </c>
      <c r="T31" s="103">
        <f t="shared" si="2"/>
        <v>1587.3825000000002</v>
      </c>
      <c r="U31" s="103" t="e">
        <f t="shared" si="3"/>
        <v>#VALUE!</v>
      </c>
      <c r="V31" s="103" t="e">
        <f t="shared" si="4"/>
        <v>#VALUE!</v>
      </c>
      <c r="W31" s="43" t="str">
        <f t="shared" si="5"/>
        <v>F</v>
      </c>
      <c r="X31" s="43">
        <f t="shared" si="6"/>
        <v>18.7</v>
      </c>
      <c r="Y31" s="43">
        <f t="shared" si="7"/>
        <v>8.1300000000000008</v>
      </c>
      <c r="Z31" s="43">
        <f>IF(R31&lt;&gt;0,IF(R31=SVS,0,IF(R31=SVSg,0,IF(R31=Stundenverrechnungssatz!G72,0,IF(R31=Stundenverrechnungssatz!I72,0,IF(R31=Stundenverrechnungssatz!K72,0,IF(R31=Stundenverrechnungssatz!M72,0,1)))))))</f>
        <v>0</v>
      </c>
    </row>
    <row r="32" spans="1:26" s="44" customFormat="1" ht="15" customHeight="1" x14ac:dyDescent="0.2">
      <c r="A32" s="51">
        <v>26</v>
      </c>
      <c r="B32" s="99">
        <v>1</v>
      </c>
      <c r="C32" s="100" t="s">
        <v>258</v>
      </c>
      <c r="D32" s="100"/>
      <c r="E32" s="100" t="s">
        <v>313</v>
      </c>
      <c r="F32" s="100" t="s">
        <v>72</v>
      </c>
      <c r="G32" s="100" t="s">
        <v>355</v>
      </c>
      <c r="H32" s="100" t="s">
        <v>338</v>
      </c>
      <c r="I32" s="101">
        <v>3.11</v>
      </c>
      <c r="J32" s="145" t="s">
        <v>132</v>
      </c>
      <c r="K32" s="145"/>
      <c r="L32" s="145" t="s">
        <v>381</v>
      </c>
      <c r="M32" s="145" t="s">
        <v>64</v>
      </c>
      <c r="N32" s="145">
        <v>5</v>
      </c>
      <c r="O32" s="145" t="s">
        <v>62</v>
      </c>
      <c r="P32" s="100"/>
      <c r="Q32" s="102">
        <v>195.25</v>
      </c>
      <c r="R32" s="140">
        <f t="shared" si="0"/>
        <v>18.7</v>
      </c>
      <c r="S32" s="141" t="str">
        <f t="shared" si="1"/>
        <v/>
      </c>
      <c r="T32" s="103">
        <f t="shared" si="2"/>
        <v>607.22749999999996</v>
      </c>
      <c r="U32" s="103" t="e">
        <f t="shared" si="3"/>
        <v>#VALUE!</v>
      </c>
      <c r="V32" s="103" t="e">
        <f t="shared" si="4"/>
        <v>#VALUE!</v>
      </c>
      <c r="W32" s="43" t="str">
        <f t="shared" si="5"/>
        <v>E</v>
      </c>
      <c r="X32" s="43">
        <f t="shared" si="6"/>
        <v>18.7</v>
      </c>
      <c r="Y32" s="43">
        <f t="shared" si="7"/>
        <v>3.11</v>
      </c>
      <c r="Z32" s="43">
        <f>IF(R32&lt;&gt;0,IF(R32=SVS,0,IF(R32=SVSg,0,IF(R32=Stundenverrechnungssatz!G73,0,IF(R32=Stundenverrechnungssatz!I73,0,IF(R32=Stundenverrechnungssatz!K73,0,IF(R32=Stundenverrechnungssatz!M73,0,1)))))))</f>
        <v>0</v>
      </c>
    </row>
    <row r="33" spans="1:27" s="44" customFormat="1" ht="15" customHeight="1" x14ac:dyDescent="0.2">
      <c r="A33" s="99">
        <v>27</v>
      </c>
      <c r="B33" s="99">
        <v>1</v>
      </c>
      <c r="C33" s="100" t="s">
        <v>258</v>
      </c>
      <c r="D33" s="100"/>
      <c r="E33" s="100" t="s">
        <v>313</v>
      </c>
      <c r="F33" s="100" t="s">
        <v>74</v>
      </c>
      <c r="G33" s="100" t="s">
        <v>356</v>
      </c>
      <c r="H33" s="100" t="s">
        <v>334</v>
      </c>
      <c r="I33" s="101">
        <v>24.02</v>
      </c>
      <c r="J33" s="145" t="s">
        <v>132</v>
      </c>
      <c r="K33" s="145"/>
      <c r="L33" s="145" t="s">
        <v>381</v>
      </c>
      <c r="M33" s="145" t="s">
        <v>64</v>
      </c>
      <c r="N33" s="145">
        <v>5</v>
      </c>
      <c r="O33" s="145" t="s">
        <v>62</v>
      </c>
      <c r="P33" s="100"/>
      <c r="Q33" s="102">
        <v>195.25</v>
      </c>
      <c r="R33" s="140">
        <f t="shared" si="0"/>
        <v>18.7</v>
      </c>
      <c r="S33" s="141" t="str">
        <f t="shared" si="1"/>
        <v/>
      </c>
      <c r="T33" s="103">
        <f t="shared" si="2"/>
        <v>4689.9049999999997</v>
      </c>
      <c r="U33" s="103" t="e">
        <f t="shared" si="3"/>
        <v>#VALUE!</v>
      </c>
      <c r="V33" s="103" t="e">
        <f t="shared" si="4"/>
        <v>#VALUE!</v>
      </c>
      <c r="W33" s="43" t="str">
        <f t="shared" si="5"/>
        <v>E</v>
      </c>
      <c r="X33" s="43">
        <f t="shared" si="6"/>
        <v>18.7</v>
      </c>
      <c r="Y33" s="43">
        <f t="shared" si="7"/>
        <v>24.02</v>
      </c>
      <c r="Z33" s="43">
        <f>IF(R33&lt;&gt;0,IF(R33=SVS,0,IF(R33=SVSg,0,IF(R33=Stundenverrechnungssatz!G74,0,IF(R33=Stundenverrechnungssatz!I74,0,IF(R33=Stundenverrechnungssatz!K74,0,IF(R33=Stundenverrechnungssatz!M74,0,1)))))))</f>
        <v>0</v>
      </c>
    </row>
    <row r="34" spans="1:27" s="44" customFormat="1" ht="15" customHeight="1" x14ac:dyDescent="0.2">
      <c r="A34" s="51">
        <v>28</v>
      </c>
      <c r="B34" s="99">
        <v>1</v>
      </c>
      <c r="C34" s="100" t="s">
        <v>258</v>
      </c>
      <c r="D34" s="100"/>
      <c r="E34" s="100" t="s">
        <v>314</v>
      </c>
      <c r="F34" s="100">
        <v>101</v>
      </c>
      <c r="G34" s="100" t="s">
        <v>357</v>
      </c>
      <c r="H34" s="100" t="s">
        <v>330</v>
      </c>
      <c r="I34" s="101">
        <v>65.14</v>
      </c>
      <c r="J34" s="145" t="s">
        <v>132</v>
      </c>
      <c r="K34" s="145"/>
      <c r="L34" s="145" t="s">
        <v>515</v>
      </c>
      <c r="M34" s="145" t="s">
        <v>32</v>
      </c>
      <c r="N34" s="145">
        <v>5</v>
      </c>
      <c r="O34" s="145" t="s">
        <v>54</v>
      </c>
      <c r="P34" s="100"/>
      <c r="Q34" s="102">
        <v>195.25</v>
      </c>
      <c r="R34" s="140">
        <f t="shared" si="0"/>
        <v>18.7</v>
      </c>
      <c r="S34" s="141" t="str">
        <f t="shared" si="1"/>
        <v/>
      </c>
      <c r="T34" s="103">
        <f t="shared" si="2"/>
        <v>12718.585000000001</v>
      </c>
      <c r="U34" s="103" t="e">
        <f t="shared" si="3"/>
        <v>#VALUE!</v>
      </c>
      <c r="V34" s="103" t="e">
        <f t="shared" si="4"/>
        <v>#VALUE!</v>
      </c>
      <c r="W34" s="43" t="str">
        <f t="shared" si="5"/>
        <v>B</v>
      </c>
      <c r="X34" s="43">
        <f t="shared" si="6"/>
        <v>18.7</v>
      </c>
      <c r="Y34" s="43">
        <f t="shared" si="7"/>
        <v>65.14</v>
      </c>
      <c r="Z34" s="43">
        <f>IF(R34&lt;&gt;0,IF(R34=SVS,0,IF(R34=SVSg,0,IF(R34=Stundenverrechnungssatz!G75,0,IF(R34=Stundenverrechnungssatz!I75,0,IF(R34=Stundenverrechnungssatz!K75,0,IF(R34=Stundenverrechnungssatz!M75,0,1)))))))</f>
        <v>0</v>
      </c>
    </row>
    <row r="35" spans="1:27" s="44" customFormat="1" ht="15" customHeight="1" x14ac:dyDescent="0.2">
      <c r="A35" s="99">
        <v>29</v>
      </c>
      <c r="B35" s="99">
        <v>1</v>
      </c>
      <c r="C35" s="100" t="s">
        <v>258</v>
      </c>
      <c r="D35" s="100" t="s">
        <v>318</v>
      </c>
      <c r="E35" s="100" t="s">
        <v>314</v>
      </c>
      <c r="F35" s="100">
        <v>102</v>
      </c>
      <c r="G35" s="100" t="s">
        <v>331</v>
      </c>
      <c r="H35" s="100" t="s">
        <v>358</v>
      </c>
      <c r="I35" s="101">
        <v>19.71</v>
      </c>
      <c r="J35" s="145" t="s">
        <v>132</v>
      </c>
      <c r="K35" s="145"/>
      <c r="L35" s="145" t="s">
        <v>516</v>
      </c>
      <c r="M35" s="145" t="s">
        <v>37</v>
      </c>
      <c r="N35" s="145">
        <v>1</v>
      </c>
      <c r="O35" s="145" t="s">
        <v>88</v>
      </c>
      <c r="P35" s="100"/>
      <c r="Q35" s="102">
        <v>39.049999999999997</v>
      </c>
      <c r="R35" s="140">
        <f t="shared" si="0"/>
        <v>18.7</v>
      </c>
      <c r="S35" s="141" t="str">
        <f t="shared" si="1"/>
        <v/>
      </c>
      <c r="T35" s="103">
        <f t="shared" si="2"/>
        <v>769.67549999999994</v>
      </c>
      <c r="U35" s="103" t="e">
        <f t="shared" si="3"/>
        <v>#VALUE!</v>
      </c>
      <c r="V35" s="103" t="e">
        <f t="shared" si="4"/>
        <v>#VALUE!</v>
      </c>
      <c r="W35" s="43" t="str">
        <f t="shared" si="5"/>
        <v>T</v>
      </c>
      <c r="X35" s="43">
        <f t="shared" si="6"/>
        <v>18.7</v>
      </c>
      <c r="Y35" s="43">
        <f t="shared" si="7"/>
        <v>19.71</v>
      </c>
      <c r="Z35" s="43">
        <f>IF(R35&lt;&gt;0,IF(R35=SVS,0,IF(R35=SVSg,0,IF(R35=Stundenverrechnungssatz!G76,0,IF(R35=Stundenverrechnungssatz!I76,0,IF(R35=Stundenverrechnungssatz!K76,0,IF(R35=Stundenverrechnungssatz!M76,0,1)))))))</f>
        <v>0</v>
      </c>
    </row>
    <row r="36" spans="1:27" s="44" customFormat="1" ht="15" customHeight="1" x14ac:dyDescent="0.2">
      <c r="A36" s="51">
        <v>30</v>
      </c>
      <c r="B36" s="99">
        <v>1</v>
      </c>
      <c r="C36" s="100" t="s">
        <v>258</v>
      </c>
      <c r="D36" s="100"/>
      <c r="E36" s="100" t="s">
        <v>314</v>
      </c>
      <c r="F36" s="100">
        <v>103</v>
      </c>
      <c r="G36" s="100" t="s">
        <v>357</v>
      </c>
      <c r="H36" s="100" t="s">
        <v>330</v>
      </c>
      <c r="I36" s="101">
        <v>65.150000000000006</v>
      </c>
      <c r="J36" s="145" t="s">
        <v>132</v>
      </c>
      <c r="K36" s="145"/>
      <c r="L36" s="145" t="s">
        <v>515</v>
      </c>
      <c r="M36" s="145" t="s">
        <v>32</v>
      </c>
      <c r="N36" s="145">
        <v>5</v>
      </c>
      <c r="O36" s="145" t="s">
        <v>54</v>
      </c>
      <c r="P36" s="100"/>
      <c r="Q36" s="102">
        <v>195.25</v>
      </c>
      <c r="R36" s="140">
        <f t="shared" si="0"/>
        <v>18.7</v>
      </c>
      <c r="S36" s="141" t="str">
        <f t="shared" si="1"/>
        <v/>
      </c>
      <c r="T36" s="103">
        <f t="shared" si="2"/>
        <v>12720.5375</v>
      </c>
      <c r="U36" s="103" t="e">
        <f t="shared" si="3"/>
        <v>#VALUE!</v>
      </c>
      <c r="V36" s="103" t="e">
        <f t="shared" si="4"/>
        <v>#VALUE!</v>
      </c>
      <c r="W36" s="43" t="str">
        <f t="shared" si="5"/>
        <v>B</v>
      </c>
      <c r="X36" s="43">
        <f t="shared" si="6"/>
        <v>18.7</v>
      </c>
      <c r="Y36" s="43">
        <f t="shared" si="7"/>
        <v>65.150000000000006</v>
      </c>
      <c r="Z36" s="43">
        <f>IF(R36&lt;&gt;0,IF(R36=SVS,0,IF(R36=SVSg,0,IF(R36=Stundenverrechnungssatz!G77,0,IF(R36=Stundenverrechnungssatz!I77,0,IF(R36=Stundenverrechnungssatz!K77,0,IF(R36=Stundenverrechnungssatz!M77,0,1)))))))</f>
        <v>0</v>
      </c>
    </row>
    <row r="37" spans="1:27" s="44" customFormat="1" ht="15" customHeight="1" x14ac:dyDescent="0.2">
      <c r="A37" s="99">
        <v>31</v>
      </c>
      <c r="B37" s="99">
        <v>1</v>
      </c>
      <c r="C37" s="100" t="s">
        <v>258</v>
      </c>
      <c r="D37" s="100" t="s">
        <v>319</v>
      </c>
      <c r="E37" s="100" t="s">
        <v>314</v>
      </c>
      <c r="F37" s="100">
        <v>104</v>
      </c>
      <c r="G37" s="100" t="s">
        <v>359</v>
      </c>
      <c r="H37" s="100" t="s">
        <v>330</v>
      </c>
      <c r="I37" s="101">
        <v>75.55</v>
      </c>
      <c r="J37" s="145"/>
      <c r="K37" s="145"/>
      <c r="L37" s="145" t="s">
        <v>520</v>
      </c>
      <c r="M37" s="145" t="s">
        <v>36</v>
      </c>
      <c r="N37" s="145">
        <v>0</v>
      </c>
      <c r="O37" s="145" t="s">
        <v>36</v>
      </c>
      <c r="P37" s="100" t="s">
        <v>524</v>
      </c>
      <c r="Q37" s="102">
        <v>0</v>
      </c>
      <c r="R37" s="140">
        <f t="shared" si="0"/>
        <v>18.7</v>
      </c>
      <c r="S37" s="141">
        <f t="shared" si="1"/>
        <v>1.0000000000000001E-5</v>
      </c>
      <c r="T37" s="103">
        <f t="shared" si="2"/>
        <v>0</v>
      </c>
      <c r="U37" s="103">
        <f t="shared" si="3"/>
        <v>0</v>
      </c>
      <c r="V37" s="103">
        <f t="shared" si="4"/>
        <v>0</v>
      </c>
      <c r="W37" s="43" t="str">
        <f t="shared" si="5"/>
        <v>N</v>
      </c>
      <c r="X37" s="43">
        <f t="shared" si="6"/>
        <v>18.7</v>
      </c>
      <c r="Y37" s="43">
        <f t="shared" si="7"/>
        <v>0</v>
      </c>
      <c r="Z37" s="43">
        <f>IF(R37&lt;&gt;0,IF(R37=SVS,0,IF(R37=SVSg,0,IF(R37=Stundenverrechnungssatz!G78,0,IF(R37=Stundenverrechnungssatz!I78,0,IF(R37=Stundenverrechnungssatz!K78,0,IF(R37=Stundenverrechnungssatz!M78,0,1)))))))</f>
        <v>0</v>
      </c>
    </row>
    <row r="38" spans="1:27" s="44" customFormat="1" ht="15" customHeight="1" x14ac:dyDescent="0.2">
      <c r="A38" s="51">
        <v>32</v>
      </c>
      <c r="B38" s="99">
        <v>1</v>
      </c>
      <c r="C38" s="100" t="s">
        <v>258</v>
      </c>
      <c r="D38" s="100"/>
      <c r="E38" s="100" t="s">
        <v>314</v>
      </c>
      <c r="F38" s="100">
        <v>105</v>
      </c>
      <c r="G38" s="100" t="s">
        <v>331</v>
      </c>
      <c r="H38" s="100" t="s">
        <v>358</v>
      </c>
      <c r="I38" s="101">
        <v>24.56</v>
      </c>
      <c r="J38" s="145"/>
      <c r="K38" s="145"/>
      <c r="L38" s="145" t="s">
        <v>516</v>
      </c>
      <c r="M38" s="145" t="s">
        <v>36</v>
      </c>
      <c r="N38" s="145">
        <v>0</v>
      </c>
      <c r="O38" s="145" t="s">
        <v>36</v>
      </c>
      <c r="P38" s="100" t="s">
        <v>524</v>
      </c>
      <c r="Q38" s="102">
        <v>0</v>
      </c>
      <c r="R38" s="140">
        <f t="shared" si="0"/>
        <v>18.7</v>
      </c>
      <c r="S38" s="141">
        <f t="shared" si="1"/>
        <v>1.0000000000000001E-5</v>
      </c>
      <c r="T38" s="103">
        <f t="shared" si="2"/>
        <v>0</v>
      </c>
      <c r="U38" s="103">
        <f t="shared" si="3"/>
        <v>0</v>
      </c>
      <c r="V38" s="103">
        <f t="shared" si="4"/>
        <v>0</v>
      </c>
      <c r="W38" s="43" t="str">
        <f t="shared" si="5"/>
        <v>N</v>
      </c>
      <c r="X38" s="43">
        <f t="shared" si="6"/>
        <v>18.7</v>
      </c>
      <c r="Y38" s="43">
        <f t="shared" si="7"/>
        <v>0</v>
      </c>
      <c r="Z38" s="43">
        <f>IF(R38&lt;&gt;0,IF(R38=SVS,0,IF(R38=SVSg,0,IF(R38=Stundenverrechnungssatz!G79,0,IF(R38=Stundenverrechnungssatz!I79,0,IF(R38=Stundenverrechnungssatz!K79,0,IF(R38=Stundenverrechnungssatz!M79,0,1)))))))</f>
        <v>0</v>
      </c>
    </row>
    <row r="39" spans="1:27" s="44" customFormat="1" ht="15" customHeight="1" x14ac:dyDescent="0.2">
      <c r="A39" s="99">
        <v>33</v>
      </c>
      <c r="B39" s="99">
        <v>1</v>
      </c>
      <c r="C39" s="100" t="s">
        <v>258</v>
      </c>
      <c r="D39" s="100" t="s">
        <v>319</v>
      </c>
      <c r="E39" s="100" t="s">
        <v>314</v>
      </c>
      <c r="F39" s="100">
        <v>106</v>
      </c>
      <c r="G39" s="100" t="s">
        <v>359</v>
      </c>
      <c r="H39" s="100" t="s">
        <v>330</v>
      </c>
      <c r="I39" s="101">
        <v>58.54</v>
      </c>
      <c r="J39" s="145"/>
      <c r="K39" s="145"/>
      <c r="L39" s="145" t="s">
        <v>520</v>
      </c>
      <c r="M39" s="145" t="s">
        <v>36</v>
      </c>
      <c r="N39" s="145">
        <v>0</v>
      </c>
      <c r="O39" s="145" t="s">
        <v>36</v>
      </c>
      <c r="P39" s="100" t="s">
        <v>524</v>
      </c>
      <c r="Q39" s="102">
        <v>0</v>
      </c>
      <c r="R39" s="140">
        <f t="shared" si="0"/>
        <v>18.7</v>
      </c>
      <c r="S39" s="141">
        <f t="shared" si="1"/>
        <v>1.0000000000000001E-5</v>
      </c>
      <c r="T39" s="103">
        <f t="shared" si="2"/>
        <v>0</v>
      </c>
      <c r="U39" s="103">
        <f t="shared" si="3"/>
        <v>0</v>
      </c>
      <c r="V39" s="103">
        <f t="shared" si="4"/>
        <v>0</v>
      </c>
      <c r="W39" s="43" t="str">
        <f t="shared" si="5"/>
        <v>N</v>
      </c>
      <c r="X39" s="43">
        <f t="shared" si="6"/>
        <v>18.7</v>
      </c>
      <c r="Y39" s="43">
        <f t="shared" si="7"/>
        <v>0</v>
      </c>
      <c r="Z39" s="43">
        <f>IF(R39&lt;&gt;0,IF(R39=SVS,0,IF(R39=SVSg,0,IF(R39=Stundenverrechnungssatz!G80,0,IF(R39=Stundenverrechnungssatz!I80,0,IF(R39=Stundenverrechnungssatz!K80,0,IF(R39=Stundenverrechnungssatz!M80,0,1)))))))</f>
        <v>0</v>
      </c>
    </row>
    <row r="40" spans="1:27" s="44" customFormat="1" ht="15" customHeight="1" x14ac:dyDescent="0.2">
      <c r="A40" s="51">
        <v>34</v>
      </c>
      <c r="B40" s="99">
        <v>1</v>
      </c>
      <c r="C40" s="100" t="s">
        <v>258</v>
      </c>
      <c r="D40" s="100"/>
      <c r="E40" s="100" t="s">
        <v>314</v>
      </c>
      <c r="F40" s="100">
        <v>107</v>
      </c>
      <c r="G40" s="100" t="s">
        <v>360</v>
      </c>
      <c r="H40" s="100" t="s">
        <v>330</v>
      </c>
      <c r="I40" s="101">
        <v>16.04</v>
      </c>
      <c r="J40" s="145"/>
      <c r="K40" s="145"/>
      <c r="L40" s="145" t="s">
        <v>518</v>
      </c>
      <c r="M40" s="145" t="s">
        <v>36</v>
      </c>
      <c r="N40" s="145">
        <v>0</v>
      </c>
      <c r="O40" s="145" t="s">
        <v>36</v>
      </c>
      <c r="P40" s="100" t="s">
        <v>524</v>
      </c>
      <c r="Q40" s="102">
        <v>0</v>
      </c>
      <c r="R40" s="140">
        <f t="shared" si="0"/>
        <v>18.7</v>
      </c>
      <c r="S40" s="141">
        <f t="shared" si="1"/>
        <v>1.0000000000000001E-5</v>
      </c>
      <c r="T40" s="103">
        <f t="shared" si="2"/>
        <v>0</v>
      </c>
      <c r="U40" s="103">
        <f t="shared" si="3"/>
        <v>0</v>
      </c>
      <c r="V40" s="103">
        <f t="shared" si="4"/>
        <v>0</v>
      </c>
      <c r="W40" s="43" t="str">
        <f t="shared" si="5"/>
        <v>N</v>
      </c>
      <c r="X40" s="43">
        <f t="shared" si="6"/>
        <v>18.7</v>
      </c>
      <c r="Y40" s="43">
        <f t="shared" si="7"/>
        <v>0</v>
      </c>
      <c r="Z40" s="43">
        <f>IF(R40&lt;&gt;0,IF(R40=SVS,0,IF(R40=SVSg,0,IF(R40=Stundenverrechnungssatz!G81,0,IF(R40=Stundenverrechnungssatz!I81,0,IF(R40=Stundenverrechnungssatz!K81,0,IF(R40=Stundenverrechnungssatz!M81,0,1)))))))</f>
        <v>0</v>
      </c>
    </row>
    <row r="41" spans="1:27" s="44" customFormat="1" ht="15" customHeight="1" x14ac:dyDescent="0.2">
      <c r="A41" s="99">
        <v>35</v>
      </c>
      <c r="B41" s="99">
        <v>1</v>
      </c>
      <c r="C41" s="100" t="s">
        <v>258</v>
      </c>
      <c r="D41" s="100" t="s">
        <v>319</v>
      </c>
      <c r="E41" s="100" t="s">
        <v>314</v>
      </c>
      <c r="F41" s="100">
        <v>108</v>
      </c>
      <c r="G41" s="100" t="s">
        <v>359</v>
      </c>
      <c r="H41" s="100" t="s">
        <v>330</v>
      </c>
      <c r="I41" s="101">
        <v>65.14</v>
      </c>
      <c r="J41" s="145"/>
      <c r="K41" s="145"/>
      <c r="L41" s="145" t="s">
        <v>520</v>
      </c>
      <c r="M41" s="145" t="s">
        <v>36</v>
      </c>
      <c r="N41" s="145">
        <v>0</v>
      </c>
      <c r="O41" s="145" t="s">
        <v>36</v>
      </c>
      <c r="P41" s="100" t="s">
        <v>524</v>
      </c>
      <c r="Q41" s="102">
        <v>0</v>
      </c>
      <c r="R41" s="140">
        <f t="shared" si="0"/>
        <v>18.7</v>
      </c>
      <c r="S41" s="141">
        <f t="shared" si="1"/>
        <v>1.0000000000000001E-5</v>
      </c>
      <c r="T41" s="103">
        <f t="shared" si="2"/>
        <v>0</v>
      </c>
      <c r="U41" s="103">
        <f t="shared" si="3"/>
        <v>0</v>
      </c>
      <c r="V41" s="103">
        <f t="shared" si="4"/>
        <v>0</v>
      </c>
      <c r="W41" s="43" t="str">
        <f t="shared" si="5"/>
        <v>N</v>
      </c>
      <c r="X41" s="43">
        <f t="shared" si="6"/>
        <v>18.7</v>
      </c>
      <c r="Y41" s="43">
        <f t="shared" si="7"/>
        <v>0</v>
      </c>
      <c r="Z41" s="43">
        <f>IF(R41&lt;&gt;0,IF(R41=SVS,0,IF(R41=SVSg,0,IF(R41=Stundenverrechnungssatz!G82,0,IF(R41=Stundenverrechnungssatz!I82,0,IF(R41=Stundenverrechnungssatz!K82,0,IF(R41=Stundenverrechnungssatz!M82,0,1)))))))</f>
        <v>0</v>
      </c>
    </row>
    <row r="42" spans="1:27" s="44" customFormat="1" ht="15" customHeight="1" x14ac:dyDescent="0.2">
      <c r="A42" s="51">
        <v>36</v>
      </c>
      <c r="B42" s="99">
        <v>1</v>
      </c>
      <c r="C42" s="100" t="s">
        <v>258</v>
      </c>
      <c r="D42" s="100"/>
      <c r="E42" s="100" t="s">
        <v>314</v>
      </c>
      <c r="F42" s="100">
        <v>109</v>
      </c>
      <c r="G42" s="100" t="s">
        <v>359</v>
      </c>
      <c r="H42" s="100" t="s">
        <v>330</v>
      </c>
      <c r="I42" s="101">
        <v>63.3</v>
      </c>
      <c r="J42" s="145"/>
      <c r="K42" s="145"/>
      <c r="L42" s="145" t="s">
        <v>520</v>
      </c>
      <c r="M42" s="145" t="s">
        <v>36</v>
      </c>
      <c r="N42" s="145">
        <v>0</v>
      </c>
      <c r="O42" s="145" t="s">
        <v>36</v>
      </c>
      <c r="P42" s="100" t="s">
        <v>524</v>
      </c>
      <c r="Q42" s="102">
        <v>0</v>
      </c>
      <c r="R42" s="140">
        <f t="shared" si="0"/>
        <v>18.7</v>
      </c>
      <c r="S42" s="141">
        <f t="shared" si="1"/>
        <v>1.0000000000000001E-5</v>
      </c>
      <c r="T42" s="103">
        <f t="shared" si="2"/>
        <v>0</v>
      </c>
      <c r="U42" s="103">
        <f t="shared" si="3"/>
        <v>0</v>
      </c>
      <c r="V42" s="103">
        <f t="shared" si="4"/>
        <v>0</v>
      </c>
      <c r="W42" s="43" t="str">
        <f t="shared" si="5"/>
        <v>N</v>
      </c>
      <c r="X42" s="43">
        <f t="shared" si="6"/>
        <v>18.7</v>
      </c>
      <c r="Y42" s="43">
        <f t="shared" si="7"/>
        <v>0</v>
      </c>
      <c r="Z42" s="43">
        <f>IF(R42&lt;&gt;0,IF(R42=SVS,0,IF(R42=SVSg,0,IF(R42=Stundenverrechnungssatz!G83,0,IF(R42=Stundenverrechnungssatz!I83,0,IF(R42=Stundenverrechnungssatz!K83,0,IF(R42=Stundenverrechnungssatz!M83,0,1)))))))</f>
        <v>0</v>
      </c>
    </row>
    <row r="43" spans="1:27" s="44" customFormat="1" ht="15" customHeight="1" x14ac:dyDescent="0.2">
      <c r="A43" s="99">
        <v>37</v>
      </c>
      <c r="B43" s="99">
        <v>1</v>
      </c>
      <c r="C43" s="100" t="s">
        <v>258</v>
      </c>
      <c r="D43" s="100"/>
      <c r="E43" s="100" t="s">
        <v>314</v>
      </c>
      <c r="F43" s="100">
        <v>110</v>
      </c>
      <c r="G43" s="100" t="s">
        <v>359</v>
      </c>
      <c r="H43" s="100" t="s">
        <v>330</v>
      </c>
      <c r="I43" s="101">
        <v>65.209999999999994</v>
      </c>
      <c r="J43" s="145"/>
      <c r="K43" s="145"/>
      <c r="L43" s="145" t="s">
        <v>520</v>
      </c>
      <c r="M43" s="145" t="s">
        <v>36</v>
      </c>
      <c r="N43" s="145">
        <v>0</v>
      </c>
      <c r="O43" s="145" t="s">
        <v>36</v>
      </c>
      <c r="P43" s="100" t="s">
        <v>524</v>
      </c>
      <c r="Q43" s="102">
        <v>0</v>
      </c>
      <c r="R43" s="140">
        <f t="shared" si="0"/>
        <v>18.7</v>
      </c>
      <c r="S43" s="141">
        <f t="shared" si="1"/>
        <v>1.0000000000000001E-5</v>
      </c>
      <c r="T43" s="103">
        <f t="shared" si="2"/>
        <v>0</v>
      </c>
      <c r="U43" s="103">
        <f t="shared" si="3"/>
        <v>0</v>
      </c>
      <c r="V43" s="103">
        <f t="shared" si="4"/>
        <v>0</v>
      </c>
      <c r="W43" s="43" t="str">
        <f t="shared" si="5"/>
        <v>N</v>
      </c>
      <c r="X43" s="43">
        <f t="shared" si="6"/>
        <v>18.7</v>
      </c>
      <c r="Y43" s="43">
        <f t="shared" si="7"/>
        <v>0</v>
      </c>
      <c r="Z43" s="43">
        <f>IF(R43&lt;&gt;0,IF(R43=SVS,0,IF(R43=SVSg,0,IF(R43=Stundenverrechnungssatz!G84,0,IF(R43=Stundenverrechnungssatz!I84,0,IF(R43=Stundenverrechnungssatz!K84,0,IF(R43=Stundenverrechnungssatz!M84,0,1)))))))</f>
        <v>0</v>
      </c>
    </row>
    <row r="44" spans="1:27" s="44" customFormat="1" ht="15" customHeight="1" x14ac:dyDescent="0.2">
      <c r="A44" s="51">
        <v>38</v>
      </c>
      <c r="B44" s="99">
        <v>1</v>
      </c>
      <c r="C44" s="100" t="s">
        <v>258</v>
      </c>
      <c r="D44" s="100" t="s">
        <v>319</v>
      </c>
      <c r="E44" s="100" t="s">
        <v>314</v>
      </c>
      <c r="F44" s="100">
        <v>111</v>
      </c>
      <c r="G44" s="100" t="s">
        <v>359</v>
      </c>
      <c r="H44" s="100" t="s">
        <v>330</v>
      </c>
      <c r="I44" s="101">
        <v>65.14</v>
      </c>
      <c r="J44" s="145"/>
      <c r="K44" s="145"/>
      <c r="L44" s="145" t="s">
        <v>520</v>
      </c>
      <c r="M44" s="145" t="s">
        <v>36</v>
      </c>
      <c r="N44" s="145">
        <v>0</v>
      </c>
      <c r="O44" s="145" t="s">
        <v>36</v>
      </c>
      <c r="P44" s="100" t="s">
        <v>524</v>
      </c>
      <c r="Q44" s="102">
        <v>0</v>
      </c>
      <c r="R44" s="140">
        <f t="shared" si="0"/>
        <v>18.7</v>
      </c>
      <c r="S44" s="141">
        <f t="shared" si="1"/>
        <v>1.0000000000000001E-5</v>
      </c>
      <c r="T44" s="103">
        <f t="shared" si="2"/>
        <v>0</v>
      </c>
      <c r="U44" s="103">
        <f t="shared" si="3"/>
        <v>0</v>
      </c>
      <c r="V44" s="103">
        <f t="shared" si="4"/>
        <v>0</v>
      </c>
      <c r="W44" s="43" t="str">
        <f t="shared" si="5"/>
        <v>N</v>
      </c>
      <c r="X44" s="43">
        <f t="shared" si="6"/>
        <v>18.7</v>
      </c>
      <c r="Y44" s="43">
        <f t="shared" si="7"/>
        <v>0</v>
      </c>
      <c r="Z44" s="43">
        <f>IF(R44&lt;&gt;0,IF(R44=SVS,0,IF(R44=SVSg,0,IF(R44=Stundenverrechnungssatz!G85,0,IF(R44=Stundenverrechnungssatz!I85,0,IF(R44=Stundenverrechnungssatz!K85,0,IF(R44=Stundenverrechnungssatz!M85,0,1)))))))</f>
        <v>0</v>
      </c>
    </row>
    <row r="45" spans="1:27" s="44" customFormat="1" ht="15" customHeight="1" x14ac:dyDescent="0.2">
      <c r="A45" s="99">
        <v>39</v>
      </c>
      <c r="B45" s="99">
        <v>1</v>
      </c>
      <c r="C45" s="100" t="s">
        <v>258</v>
      </c>
      <c r="D45" s="100"/>
      <c r="E45" s="100" t="s">
        <v>314</v>
      </c>
      <c r="F45" s="100" t="s">
        <v>267</v>
      </c>
      <c r="G45" s="100" t="s">
        <v>361</v>
      </c>
      <c r="H45" s="100" t="s">
        <v>338</v>
      </c>
      <c r="I45" s="101">
        <v>4.6900000000000004</v>
      </c>
      <c r="J45" s="145"/>
      <c r="K45" s="145"/>
      <c r="L45" s="145" t="s">
        <v>521</v>
      </c>
      <c r="M45" s="145" t="s">
        <v>35</v>
      </c>
      <c r="N45" s="145">
        <v>5</v>
      </c>
      <c r="O45" s="145" t="s">
        <v>34</v>
      </c>
      <c r="P45" s="100"/>
      <c r="Q45" s="102">
        <v>195.25</v>
      </c>
      <c r="R45" s="140">
        <f t="shared" si="0"/>
        <v>18.7</v>
      </c>
      <c r="S45" s="141" t="str">
        <f t="shared" si="1"/>
        <v/>
      </c>
      <c r="T45" s="103">
        <f t="shared" si="2"/>
        <v>915.72250000000008</v>
      </c>
      <c r="U45" s="103" t="e">
        <f t="shared" si="3"/>
        <v>#VALUE!</v>
      </c>
      <c r="V45" s="103" t="e">
        <f t="shared" si="4"/>
        <v>#VALUE!</v>
      </c>
      <c r="W45" s="43" t="str">
        <f t="shared" si="5"/>
        <v>C</v>
      </c>
      <c r="X45" s="43">
        <f t="shared" si="6"/>
        <v>18.7</v>
      </c>
      <c r="Y45" s="43">
        <f t="shared" si="7"/>
        <v>0</v>
      </c>
      <c r="Z45" s="43">
        <f>IF(R45&lt;&gt;0,IF(R45=SVS,0,IF(R45=SVSg,0,IF(R45=Stundenverrechnungssatz!G86,0,IF(R45=Stundenverrechnungssatz!I86,0,IF(R45=Stundenverrechnungssatz!K86,0,IF(R45=Stundenverrechnungssatz!M86,0,1)))))))</f>
        <v>0</v>
      </c>
    </row>
    <row r="46" spans="1:27" s="45" customFormat="1" ht="15" customHeight="1" x14ac:dyDescent="0.2">
      <c r="A46" s="51">
        <v>40</v>
      </c>
      <c r="B46" s="99">
        <v>1</v>
      </c>
      <c r="C46" s="100" t="s">
        <v>258</v>
      </c>
      <c r="D46" s="100" t="s">
        <v>320</v>
      </c>
      <c r="E46" s="100" t="s">
        <v>314</v>
      </c>
      <c r="F46" s="100" t="s">
        <v>268</v>
      </c>
      <c r="G46" s="100" t="s">
        <v>362</v>
      </c>
      <c r="H46" s="100" t="s">
        <v>338</v>
      </c>
      <c r="I46" s="101">
        <v>6.62</v>
      </c>
      <c r="J46" s="145"/>
      <c r="K46" s="145"/>
      <c r="L46" s="145" t="s">
        <v>521</v>
      </c>
      <c r="M46" s="145" t="s">
        <v>35</v>
      </c>
      <c r="N46" s="145">
        <v>5</v>
      </c>
      <c r="O46" s="145" t="s">
        <v>34</v>
      </c>
      <c r="P46" s="100"/>
      <c r="Q46" s="102">
        <v>195.25</v>
      </c>
      <c r="R46" s="140">
        <f t="shared" si="0"/>
        <v>18.7</v>
      </c>
      <c r="S46" s="141" t="str">
        <f t="shared" si="1"/>
        <v/>
      </c>
      <c r="T46" s="103">
        <f t="shared" si="2"/>
        <v>1292.5550000000001</v>
      </c>
      <c r="U46" s="103" t="e">
        <f t="shared" si="3"/>
        <v>#VALUE!</v>
      </c>
      <c r="V46" s="103" t="e">
        <f t="shared" si="4"/>
        <v>#VALUE!</v>
      </c>
      <c r="W46" s="43" t="str">
        <f t="shared" si="5"/>
        <v>C</v>
      </c>
      <c r="X46" s="43">
        <f t="shared" si="6"/>
        <v>18.7</v>
      </c>
      <c r="Y46" s="43">
        <f t="shared" si="7"/>
        <v>0</v>
      </c>
      <c r="Z46" s="43">
        <f>IF(R46&lt;&gt;0,IF(R46=SVS,0,IF(R46=SVSg,0,IF(R46=Stundenverrechnungssatz!G87,0,IF(R46=Stundenverrechnungssatz!I87,0,IF(R46=Stundenverrechnungssatz!K87,0,IF(R46=Stundenverrechnungssatz!M87,0,1)))))))</f>
        <v>0</v>
      </c>
      <c r="AA46" s="44"/>
    </row>
    <row r="47" spans="1:27" s="44" customFormat="1" ht="15" customHeight="1" x14ac:dyDescent="0.2">
      <c r="A47" s="99">
        <v>41</v>
      </c>
      <c r="B47" s="99">
        <v>1</v>
      </c>
      <c r="C47" s="100" t="s">
        <v>258</v>
      </c>
      <c r="D47" s="100"/>
      <c r="E47" s="100" t="s">
        <v>314</v>
      </c>
      <c r="F47" s="100" t="s">
        <v>269</v>
      </c>
      <c r="G47" s="100" t="s">
        <v>363</v>
      </c>
      <c r="H47" s="100" t="s">
        <v>338</v>
      </c>
      <c r="I47" s="101">
        <v>20.75</v>
      </c>
      <c r="J47" s="145"/>
      <c r="K47" s="145"/>
      <c r="L47" s="145" t="s">
        <v>521</v>
      </c>
      <c r="M47" s="145" t="s">
        <v>35</v>
      </c>
      <c r="N47" s="145">
        <v>5</v>
      </c>
      <c r="O47" s="145" t="s">
        <v>34</v>
      </c>
      <c r="P47" s="100"/>
      <c r="Q47" s="102">
        <v>195.25</v>
      </c>
      <c r="R47" s="140">
        <f t="shared" si="0"/>
        <v>18.7</v>
      </c>
      <c r="S47" s="141" t="str">
        <f t="shared" si="1"/>
        <v/>
      </c>
      <c r="T47" s="103">
        <f t="shared" si="2"/>
        <v>4051.4375</v>
      </c>
      <c r="U47" s="103" t="e">
        <f t="shared" si="3"/>
        <v>#VALUE!</v>
      </c>
      <c r="V47" s="103" t="e">
        <f t="shared" si="4"/>
        <v>#VALUE!</v>
      </c>
      <c r="W47" s="43" t="str">
        <f t="shared" si="5"/>
        <v>C</v>
      </c>
      <c r="X47" s="43">
        <f t="shared" si="6"/>
        <v>18.7</v>
      </c>
      <c r="Y47" s="43">
        <f t="shared" si="7"/>
        <v>0</v>
      </c>
      <c r="Z47" s="43">
        <f>IF(R47&lt;&gt;0,IF(R47=SVS,0,IF(R47=SVSg,0,IF(R47=Stundenverrechnungssatz!G88,0,IF(R47=Stundenverrechnungssatz!I88,0,IF(R47=Stundenverrechnungssatz!K88,0,IF(R47=Stundenverrechnungssatz!M88,0,1)))))))</f>
        <v>0</v>
      </c>
    </row>
    <row r="48" spans="1:27" s="45" customFormat="1" ht="15" customHeight="1" x14ac:dyDescent="0.2">
      <c r="A48" s="51">
        <v>42</v>
      </c>
      <c r="B48" s="99">
        <v>1</v>
      </c>
      <c r="C48" s="100" t="s">
        <v>258</v>
      </c>
      <c r="D48" s="100" t="s">
        <v>321</v>
      </c>
      <c r="E48" s="100" t="s">
        <v>314</v>
      </c>
      <c r="F48" s="100">
        <v>113</v>
      </c>
      <c r="G48" s="100" t="s">
        <v>362</v>
      </c>
      <c r="H48" s="100" t="s">
        <v>338</v>
      </c>
      <c r="I48" s="101">
        <v>8.52</v>
      </c>
      <c r="J48" s="145"/>
      <c r="K48" s="145"/>
      <c r="L48" s="145" t="s">
        <v>521</v>
      </c>
      <c r="M48" s="145" t="s">
        <v>35</v>
      </c>
      <c r="N48" s="145">
        <v>5</v>
      </c>
      <c r="O48" s="145" t="s">
        <v>34</v>
      </c>
      <c r="P48" s="100"/>
      <c r="Q48" s="102">
        <v>195.25</v>
      </c>
      <c r="R48" s="140">
        <f t="shared" si="0"/>
        <v>18.7</v>
      </c>
      <c r="S48" s="141" t="str">
        <f t="shared" si="1"/>
        <v/>
      </c>
      <c r="T48" s="103">
        <f t="shared" si="2"/>
        <v>1663.53</v>
      </c>
      <c r="U48" s="103" t="e">
        <f t="shared" si="3"/>
        <v>#VALUE!</v>
      </c>
      <c r="V48" s="103" t="e">
        <f t="shared" si="4"/>
        <v>#VALUE!</v>
      </c>
      <c r="W48" s="43" t="str">
        <f t="shared" si="5"/>
        <v>C</v>
      </c>
      <c r="X48" s="43">
        <f t="shared" si="6"/>
        <v>18.7</v>
      </c>
      <c r="Y48" s="43">
        <f t="shared" si="7"/>
        <v>0</v>
      </c>
      <c r="Z48" s="43">
        <f>IF(R48&lt;&gt;0,IF(R48=SVS,0,IF(R48=SVSg,0,IF(R48=Stundenverrechnungssatz!G89,0,IF(R48=Stundenverrechnungssatz!I89,0,IF(R48=Stundenverrechnungssatz!K89,0,IF(R48=Stundenverrechnungssatz!M89,0,1)))))))</f>
        <v>0</v>
      </c>
      <c r="AA48" s="44"/>
    </row>
    <row r="49" spans="1:27" s="44" customFormat="1" ht="15" customHeight="1" x14ac:dyDescent="0.2">
      <c r="A49" s="99">
        <v>43</v>
      </c>
      <c r="B49" s="99">
        <v>1</v>
      </c>
      <c r="C49" s="100" t="s">
        <v>258</v>
      </c>
      <c r="D49" s="100"/>
      <c r="E49" s="100" t="s">
        <v>314</v>
      </c>
      <c r="F49" s="100" t="s">
        <v>270</v>
      </c>
      <c r="G49" s="100" t="s">
        <v>364</v>
      </c>
      <c r="H49" s="100" t="s">
        <v>338</v>
      </c>
      <c r="I49" s="101">
        <v>15.54</v>
      </c>
      <c r="J49" s="145"/>
      <c r="K49" s="145"/>
      <c r="L49" s="145" t="s">
        <v>521</v>
      </c>
      <c r="M49" s="145" t="s">
        <v>35</v>
      </c>
      <c r="N49" s="145">
        <v>5</v>
      </c>
      <c r="O49" s="145" t="s">
        <v>34</v>
      </c>
      <c r="P49" s="100"/>
      <c r="Q49" s="102">
        <v>195.25</v>
      </c>
      <c r="R49" s="140">
        <f t="shared" si="0"/>
        <v>18.7</v>
      </c>
      <c r="S49" s="141" t="str">
        <f t="shared" si="1"/>
        <v/>
      </c>
      <c r="T49" s="103">
        <f t="shared" si="2"/>
        <v>3034.1849999999999</v>
      </c>
      <c r="U49" s="103" t="e">
        <f t="shared" si="3"/>
        <v>#VALUE!</v>
      </c>
      <c r="V49" s="103" t="e">
        <f t="shared" si="4"/>
        <v>#VALUE!</v>
      </c>
      <c r="W49" s="43" t="str">
        <f t="shared" si="5"/>
        <v>C</v>
      </c>
      <c r="X49" s="43">
        <f t="shared" si="6"/>
        <v>18.7</v>
      </c>
      <c r="Y49" s="43">
        <f t="shared" si="7"/>
        <v>0</v>
      </c>
      <c r="Z49" s="43">
        <f>IF(R49&lt;&gt;0,IF(R49=SVS,0,IF(R49=SVSg,0,IF(R49=Stundenverrechnungssatz!G90,0,IF(R49=Stundenverrechnungssatz!I90,0,IF(R49=Stundenverrechnungssatz!K90,0,IF(R49=Stundenverrechnungssatz!M90,0,1)))))))</f>
        <v>0</v>
      </c>
    </row>
    <row r="50" spans="1:27" s="44" customFormat="1" ht="15" customHeight="1" x14ac:dyDescent="0.2">
      <c r="A50" s="51">
        <v>44</v>
      </c>
      <c r="B50" s="99">
        <v>1</v>
      </c>
      <c r="C50" s="100" t="s">
        <v>258</v>
      </c>
      <c r="D50" s="100" t="s">
        <v>319</v>
      </c>
      <c r="E50" s="100" t="s">
        <v>314</v>
      </c>
      <c r="F50" s="100">
        <v>114</v>
      </c>
      <c r="G50" s="100" t="s">
        <v>359</v>
      </c>
      <c r="H50" s="100" t="s">
        <v>330</v>
      </c>
      <c r="I50" s="101">
        <v>41.55</v>
      </c>
      <c r="J50" s="145"/>
      <c r="K50" s="145"/>
      <c r="L50" s="145" t="s">
        <v>520</v>
      </c>
      <c r="M50" s="145" t="s">
        <v>36</v>
      </c>
      <c r="N50" s="145">
        <v>0</v>
      </c>
      <c r="O50" s="145" t="s">
        <v>36</v>
      </c>
      <c r="P50" s="100" t="s">
        <v>524</v>
      </c>
      <c r="Q50" s="102">
        <v>0</v>
      </c>
      <c r="R50" s="140">
        <f t="shared" si="0"/>
        <v>18.7</v>
      </c>
      <c r="S50" s="141">
        <f t="shared" si="1"/>
        <v>1.0000000000000001E-5</v>
      </c>
      <c r="T50" s="103">
        <f t="shared" si="2"/>
        <v>0</v>
      </c>
      <c r="U50" s="103">
        <f t="shared" si="3"/>
        <v>0</v>
      </c>
      <c r="V50" s="103">
        <f t="shared" si="4"/>
        <v>0</v>
      </c>
      <c r="W50" s="43" t="str">
        <f t="shared" si="5"/>
        <v>N</v>
      </c>
      <c r="X50" s="43">
        <f t="shared" si="6"/>
        <v>18.7</v>
      </c>
      <c r="Y50" s="43">
        <f t="shared" si="7"/>
        <v>0</v>
      </c>
      <c r="Z50" s="43">
        <f>IF(R50&lt;&gt;0,IF(R50=SVS,0,IF(R50=SVSg,0,IF(R50=Stundenverrechnungssatz!G91,0,IF(R50=Stundenverrechnungssatz!I91,0,IF(R50=Stundenverrechnungssatz!K91,0,IF(R50=Stundenverrechnungssatz!M91,0,1)))))))</f>
        <v>0</v>
      </c>
    </row>
    <row r="51" spans="1:27" s="44" customFormat="1" ht="15" customHeight="1" x14ac:dyDescent="0.2">
      <c r="A51" s="99">
        <v>45</v>
      </c>
      <c r="B51" s="99">
        <v>1</v>
      </c>
      <c r="C51" s="100" t="s">
        <v>258</v>
      </c>
      <c r="D51" s="100"/>
      <c r="E51" s="100" t="s">
        <v>314</v>
      </c>
      <c r="F51" s="100" t="s">
        <v>271</v>
      </c>
      <c r="G51" s="100" t="s">
        <v>365</v>
      </c>
      <c r="H51" s="100" t="s">
        <v>330</v>
      </c>
      <c r="I51" s="101">
        <v>24.58</v>
      </c>
      <c r="J51" s="145"/>
      <c r="K51" s="145"/>
      <c r="L51" s="145" t="s">
        <v>516</v>
      </c>
      <c r="M51" s="145" t="s">
        <v>36</v>
      </c>
      <c r="N51" s="145">
        <v>0</v>
      </c>
      <c r="O51" s="145" t="s">
        <v>36</v>
      </c>
      <c r="P51" s="100" t="s">
        <v>524</v>
      </c>
      <c r="Q51" s="102">
        <v>0</v>
      </c>
      <c r="R51" s="140">
        <f t="shared" si="0"/>
        <v>18.7</v>
      </c>
      <c r="S51" s="141">
        <f t="shared" si="1"/>
        <v>1.0000000000000001E-5</v>
      </c>
      <c r="T51" s="103">
        <f t="shared" si="2"/>
        <v>0</v>
      </c>
      <c r="U51" s="103">
        <f t="shared" si="3"/>
        <v>0</v>
      </c>
      <c r="V51" s="103">
        <f t="shared" si="4"/>
        <v>0</v>
      </c>
      <c r="W51" s="43" t="str">
        <f t="shared" si="5"/>
        <v>N</v>
      </c>
      <c r="X51" s="43">
        <f t="shared" si="6"/>
        <v>18.7</v>
      </c>
      <c r="Y51" s="43">
        <f t="shared" si="7"/>
        <v>0</v>
      </c>
      <c r="Z51" s="43">
        <f>IF(R51&lt;&gt;0,IF(R51=SVS,0,IF(R51=SVSg,0,IF(R51=Stundenverrechnungssatz!G92,0,IF(R51=Stundenverrechnungssatz!I92,0,IF(R51=Stundenverrechnungssatz!K92,0,IF(R51=Stundenverrechnungssatz!M92,0,1)))))))</f>
        <v>0</v>
      </c>
    </row>
    <row r="52" spans="1:27" s="44" customFormat="1" ht="15" customHeight="1" x14ac:dyDescent="0.2">
      <c r="A52" s="51">
        <v>46</v>
      </c>
      <c r="B52" s="99">
        <v>1</v>
      </c>
      <c r="C52" s="100" t="s">
        <v>258</v>
      </c>
      <c r="D52" s="100"/>
      <c r="E52" s="100" t="s">
        <v>314</v>
      </c>
      <c r="F52" s="100">
        <v>115</v>
      </c>
      <c r="G52" s="100" t="s">
        <v>366</v>
      </c>
      <c r="H52" s="100" t="s">
        <v>330</v>
      </c>
      <c r="I52" s="101">
        <v>22.69</v>
      </c>
      <c r="J52" s="145"/>
      <c r="K52" s="145"/>
      <c r="L52" s="145" t="s">
        <v>516</v>
      </c>
      <c r="M52" s="145" t="s">
        <v>36</v>
      </c>
      <c r="N52" s="145">
        <v>0</v>
      </c>
      <c r="O52" s="145" t="s">
        <v>36</v>
      </c>
      <c r="P52" s="100" t="s">
        <v>524</v>
      </c>
      <c r="Q52" s="102">
        <v>0</v>
      </c>
      <c r="R52" s="140">
        <f t="shared" si="0"/>
        <v>18.7</v>
      </c>
      <c r="S52" s="141">
        <f t="shared" si="1"/>
        <v>1.0000000000000001E-5</v>
      </c>
      <c r="T52" s="103">
        <f t="shared" si="2"/>
        <v>0</v>
      </c>
      <c r="U52" s="103">
        <f t="shared" si="3"/>
        <v>0</v>
      </c>
      <c r="V52" s="103">
        <f t="shared" si="4"/>
        <v>0</v>
      </c>
      <c r="W52" s="43" t="str">
        <f t="shared" si="5"/>
        <v>N</v>
      </c>
      <c r="X52" s="43">
        <f t="shared" si="6"/>
        <v>18.7</v>
      </c>
      <c r="Y52" s="43">
        <f t="shared" si="7"/>
        <v>0</v>
      </c>
      <c r="Z52" s="43">
        <f>IF(R52&lt;&gt;0,IF(R52=SVS,0,IF(R52=SVSg,0,IF(R52=Stundenverrechnungssatz!G93,0,IF(R52=Stundenverrechnungssatz!I93,0,IF(R52=Stundenverrechnungssatz!K93,0,IF(R52=Stundenverrechnungssatz!M93,0,1)))))))</f>
        <v>0</v>
      </c>
    </row>
    <row r="53" spans="1:27" s="44" customFormat="1" ht="15" customHeight="1" x14ac:dyDescent="0.2">
      <c r="A53" s="99">
        <v>47</v>
      </c>
      <c r="B53" s="99">
        <v>1</v>
      </c>
      <c r="C53" s="100" t="s">
        <v>258</v>
      </c>
      <c r="D53" s="100"/>
      <c r="E53" s="100" t="s">
        <v>314</v>
      </c>
      <c r="F53" s="100">
        <v>116</v>
      </c>
      <c r="G53" s="100" t="s">
        <v>367</v>
      </c>
      <c r="H53" s="100" t="s">
        <v>330</v>
      </c>
      <c r="I53" s="101">
        <v>7.14</v>
      </c>
      <c r="J53" s="145"/>
      <c r="K53" s="145"/>
      <c r="L53" s="145" t="s">
        <v>517</v>
      </c>
      <c r="M53" s="145" t="s">
        <v>36</v>
      </c>
      <c r="N53" s="145">
        <v>0</v>
      </c>
      <c r="O53" s="145" t="s">
        <v>36</v>
      </c>
      <c r="P53" s="100" t="s">
        <v>524</v>
      </c>
      <c r="Q53" s="102">
        <v>0</v>
      </c>
      <c r="R53" s="140">
        <f t="shared" si="0"/>
        <v>18.7</v>
      </c>
      <c r="S53" s="141">
        <f t="shared" si="1"/>
        <v>1.0000000000000001E-5</v>
      </c>
      <c r="T53" s="103">
        <f t="shared" si="2"/>
        <v>0</v>
      </c>
      <c r="U53" s="103">
        <f t="shared" si="3"/>
        <v>0</v>
      </c>
      <c r="V53" s="103">
        <f t="shared" si="4"/>
        <v>0</v>
      </c>
      <c r="W53" s="43" t="str">
        <f t="shared" si="5"/>
        <v>N</v>
      </c>
      <c r="X53" s="43">
        <f t="shared" si="6"/>
        <v>18.7</v>
      </c>
      <c r="Y53" s="43">
        <f t="shared" si="7"/>
        <v>0</v>
      </c>
      <c r="Z53" s="43">
        <f>IF(R53&lt;&gt;0,IF(R53=SVS,0,IF(R53=SVSg,0,IF(R53=Stundenverrechnungssatz!G94,0,IF(R53=Stundenverrechnungssatz!I94,0,IF(R53=Stundenverrechnungssatz!K94,0,IF(R53=Stundenverrechnungssatz!M94,0,1)))))))</f>
        <v>0</v>
      </c>
    </row>
    <row r="54" spans="1:27" s="45" customFormat="1" ht="15" customHeight="1" x14ac:dyDescent="0.2">
      <c r="A54" s="51">
        <v>48</v>
      </c>
      <c r="B54" s="99">
        <v>1</v>
      </c>
      <c r="C54" s="100" t="s">
        <v>258</v>
      </c>
      <c r="D54" s="100" t="s">
        <v>322</v>
      </c>
      <c r="E54" s="100" t="s">
        <v>314</v>
      </c>
      <c r="F54" s="100">
        <v>117</v>
      </c>
      <c r="G54" s="100" t="s">
        <v>45</v>
      </c>
      <c r="H54" s="100" t="s">
        <v>330</v>
      </c>
      <c r="I54" s="101">
        <v>17.059999999999999</v>
      </c>
      <c r="J54" s="145"/>
      <c r="K54" s="145"/>
      <c r="L54" s="145" t="s">
        <v>45</v>
      </c>
      <c r="M54" s="145" t="s">
        <v>36</v>
      </c>
      <c r="N54" s="145">
        <v>0</v>
      </c>
      <c r="O54" s="145" t="s">
        <v>36</v>
      </c>
      <c r="P54" s="100" t="s">
        <v>524</v>
      </c>
      <c r="Q54" s="102">
        <v>0</v>
      </c>
      <c r="R54" s="140">
        <f t="shared" si="0"/>
        <v>18.7</v>
      </c>
      <c r="S54" s="141">
        <f t="shared" si="1"/>
        <v>1.0000000000000001E-5</v>
      </c>
      <c r="T54" s="103">
        <f t="shared" si="2"/>
        <v>0</v>
      </c>
      <c r="U54" s="103">
        <f t="shared" si="3"/>
        <v>0</v>
      </c>
      <c r="V54" s="103">
        <f t="shared" si="4"/>
        <v>0</v>
      </c>
      <c r="W54" s="43" t="str">
        <f t="shared" si="5"/>
        <v>N</v>
      </c>
      <c r="X54" s="43">
        <f t="shared" si="6"/>
        <v>18.7</v>
      </c>
      <c r="Y54" s="43">
        <f t="shared" si="7"/>
        <v>0</v>
      </c>
      <c r="Z54" s="43">
        <f>IF(R54&lt;&gt;0,IF(R54=SVS,0,IF(R54=SVSg,0,IF(R54=Stundenverrechnungssatz!G95,0,IF(R54=Stundenverrechnungssatz!I95,0,IF(R54=Stundenverrechnungssatz!K95,0,IF(R54=Stundenverrechnungssatz!M95,0,1)))))))</f>
        <v>0</v>
      </c>
      <c r="AA54" s="44"/>
    </row>
    <row r="55" spans="1:27" s="45" customFormat="1" ht="15" customHeight="1" x14ac:dyDescent="0.2">
      <c r="A55" s="99">
        <v>49</v>
      </c>
      <c r="B55" s="99">
        <v>1</v>
      </c>
      <c r="C55" s="100" t="s">
        <v>258</v>
      </c>
      <c r="D55" s="100" t="s">
        <v>319</v>
      </c>
      <c r="E55" s="100" t="s">
        <v>314</v>
      </c>
      <c r="F55" s="100">
        <v>118</v>
      </c>
      <c r="G55" s="100" t="s">
        <v>359</v>
      </c>
      <c r="H55" s="100" t="s">
        <v>330</v>
      </c>
      <c r="I55" s="101">
        <v>20.47</v>
      </c>
      <c r="J55" s="145"/>
      <c r="K55" s="145"/>
      <c r="L55" s="145" t="s">
        <v>520</v>
      </c>
      <c r="M55" s="145" t="s">
        <v>36</v>
      </c>
      <c r="N55" s="145">
        <v>0</v>
      </c>
      <c r="O55" s="145" t="s">
        <v>36</v>
      </c>
      <c r="P55" s="100" t="s">
        <v>524</v>
      </c>
      <c r="Q55" s="102">
        <v>0</v>
      </c>
      <c r="R55" s="140">
        <f t="shared" si="0"/>
        <v>18.7</v>
      </c>
      <c r="S55" s="141">
        <f t="shared" si="1"/>
        <v>1.0000000000000001E-5</v>
      </c>
      <c r="T55" s="103">
        <f t="shared" si="2"/>
        <v>0</v>
      </c>
      <c r="U55" s="103">
        <f t="shared" si="3"/>
        <v>0</v>
      </c>
      <c r="V55" s="103">
        <f t="shared" si="4"/>
        <v>0</v>
      </c>
      <c r="W55" s="43" t="str">
        <f t="shared" si="5"/>
        <v>N</v>
      </c>
      <c r="X55" s="43">
        <f t="shared" si="6"/>
        <v>18.7</v>
      </c>
      <c r="Y55" s="43">
        <f t="shared" si="7"/>
        <v>0</v>
      </c>
      <c r="Z55" s="43">
        <f>IF(R55&lt;&gt;0,IF(R55=SVS,0,IF(R55=SVSg,0,IF(R55=Stundenverrechnungssatz!G96,0,IF(R55=Stundenverrechnungssatz!I96,0,IF(R55=Stundenverrechnungssatz!K96,0,IF(R55=Stundenverrechnungssatz!M96,0,1)))))))</f>
        <v>0</v>
      </c>
      <c r="AA55" s="44"/>
    </row>
    <row r="56" spans="1:27" s="45" customFormat="1" ht="15" customHeight="1" x14ac:dyDescent="0.2">
      <c r="A56" s="51">
        <v>50</v>
      </c>
      <c r="B56" s="99">
        <v>1</v>
      </c>
      <c r="C56" s="100" t="s">
        <v>258</v>
      </c>
      <c r="D56" s="100"/>
      <c r="E56" s="100" t="s">
        <v>314</v>
      </c>
      <c r="F56" s="100">
        <v>119</v>
      </c>
      <c r="G56" s="100" t="s">
        <v>368</v>
      </c>
      <c r="H56" s="100" t="s">
        <v>330</v>
      </c>
      <c r="I56" s="101">
        <v>67.459999999999994</v>
      </c>
      <c r="J56" s="145"/>
      <c r="K56" s="145"/>
      <c r="L56" s="145" t="s">
        <v>516</v>
      </c>
      <c r="M56" s="145" t="s">
        <v>36</v>
      </c>
      <c r="N56" s="145">
        <v>0</v>
      </c>
      <c r="O56" s="145" t="s">
        <v>36</v>
      </c>
      <c r="P56" s="100" t="s">
        <v>524</v>
      </c>
      <c r="Q56" s="102">
        <v>0</v>
      </c>
      <c r="R56" s="140">
        <f t="shared" si="0"/>
        <v>18.7</v>
      </c>
      <c r="S56" s="141">
        <f t="shared" si="1"/>
        <v>1.0000000000000001E-5</v>
      </c>
      <c r="T56" s="103">
        <f t="shared" si="2"/>
        <v>0</v>
      </c>
      <c r="U56" s="103">
        <f t="shared" si="3"/>
        <v>0</v>
      </c>
      <c r="V56" s="103">
        <f t="shared" si="4"/>
        <v>0</v>
      </c>
      <c r="W56" s="43" t="str">
        <f t="shared" si="5"/>
        <v>N</v>
      </c>
      <c r="X56" s="43">
        <f t="shared" si="6"/>
        <v>18.7</v>
      </c>
      <c r="Y56" s="43">
        <f t="shared" si="7"/>
        <v>0</v>
      </c>
      <c r="Z56" s="43">
        <f>IF(R56&lt;&gt;0,IF(R56=SVS,0,IF(R56=SVSg,0,IF(R56=Stundenverrechnungssatz!G97,0,IF(R56=Stundenverrechnungssatz!I97,0,IF(R56=Stundenverrechnungssatz!K97,0,IF(R56=Stundenverrechnungssatz!M97,0,1)))))))</f>
        <v>0</v>
      </c>
      <c r="AA56" s="44"/>
    </row>
    <row r="57" spans="1:27" s="45" customFormat="1" ht="15" customHeight="1" x14ac:dyDescent="0.2">
      <c r="A57" s="99">
        <v>51</v>
      </c>
      <c r="B57" s="99">
        <v>1</v>
      </c>
      <c r="C57" s="100" t="s">
        <v>258</v>
      </c>
      <c r="D57" s="100"/>
      <c r="E57" s="100" t="s">
        <v>314</v>
      </c>
      <c r="F57" s="100">
        <v>120</v>
      </c>
      <c r="G57" s="100" t="s">
        <v>359</v>
      </c>
      <c r="H57" s="100" t="s">
        <v>330</v>
      </c>
      <c r="I57" s="101">
        <v>66.010000000000005</v>
      </c>
      <c r="J57" s="145"/>
      <c r="K57" s="145"/>
      <c r="L57" s="145" t="s">
        <v>520</v>
      </c>
      <c r="M57" s="145" t="s">
        <v>36</v>
      </c>
      <c r="N57" s="145">
        <v>0</v>
      </c>
      <c r="O57" s="145" t="s">
        <v>36</v>
      </c>
      <c r="P57" s="100" t="s">
        <v>524</v>
      </c>
      <c r="Q57" s="102">
        <v>0</v>
      </c>
      <c r="R57" s="140">
        <f t="shared" si="0"/>
        <v>18.7</v>
      </c>
      <c r="S57" s="141">
        <f t="shared" si="1"/>
        <v>1.0000000000000001E-5</v>
      </c>
      <c r="T57" s="103">
        <f t="shared" si="2"/>
        <v>0</v>
      </c>
      <c r="U57" s="103">
        <f t="shared" si="3"/>
        <v>0</v>
      </c>
      <c r="V57" s="103">
        <f t="shared" si="4"/>
        <v>0</v>
      </c>
      <c r="W57" s="43" t="str">
        <f t="shared" si="5"/>
        <v>N</v>
      </c>
      <c r="X57" s="43">
        <f t="shared" si="6"/>
        <v>18.7</v>
      </c>
      <c r="Y57" s="43">
        <f t="shared" si="7"/>
        <v>0</v>
      </c>
      <c r="Z57" s="43">
        <f>IF(R57&lt;&gt;0,IF(R57=SVS,0,IF(R57=SVSg,0,IF(R57=Stundenverrechnungssatz!G98,0,IF(R57=Stundenverrechnungssatz!I98,0,IF(R57=Stundenverrechnungssatz!K98,0,IF(R57=Stundenverrechnungssatz!M98,0,1)))))))</f>
        <v>0</v>
      </c>
      <c r="AA57" s="44"/>
    </row>
    <row r="58" spans="1:27" s="45" customFormat="1" ht="15" customHeight="1" x14ac:dyDescent="0.2">
      <c r="A58" s="51">
        <v>52</v>
      </c>
      <c r="B58" s="99">
        <v>1</v>
      </c>
      <c r="C58" s="100" t="s">
        <v>258</v>
      </c>
      <c r="D58" s="100"/>
      <c r="E58" s="100" t="s">
        <v>314</v>
      </c>
      <c r="F58" s="100" t="s">
        <v>31</v>
      </c>
      <c r="G58" s="100" t="s">
        <v>353</v>
      </c>
      <c r="H58" s="100" t="s">
        <v>330</v>
      </c>
      <c r="I58" s="101">
        <v>51.47</v>
      </c>
      <c r="J58" s="145"/>
      <c r="K58" s="145"/>
      <c r="L58" s="145" t="s">
        <v>519</v>
      </c>
      <c r="M58" s="145" t="s">
        <v>36</v>
      </c>
      <c r="N58" s="145">
        <v>0</v>
      </c>
      <c r="O58" s="145" t="s">
        <v>36</v>
      </c>
      <c r="P58" s="100" t="s">
        <v>524</v>
      </c>
      <c r="Q58" s="102">
        <v>0</v>
      </c>
      <c r="R58" s="140">
        <f t="shared" si="0"/>
        <v>18.7</v>
      </c>
      <c r="S58" s="141">
        <f t="shared" si="1"/>
        <v>1.0000000000000001E-5</v>
      </c>
      <c r="T58" s="103">
        <f t="shared" si="2"/>
        <v>0</v>
      </c>
      <c r="U58" s="103">
        <f t="shared" si="3"/>
        <v>0</v>
      </c>
      <c r="V58" s="103">
        <f t="shared" si="4"/>
        <v>0</v>
      </c>
      <c r="W58" s="43" t="str">
        <f t="shared" si="5"/>
        <v>N</v>
      </c>
      <c r="X58" s="43">
        <f t="shared" si="6"/>
        <v>18.7</v>
      </c>
      <c r="Y58" s="43">
        <f t="shared" si="7"/>
        <v>0</v>
      </c>
      <c r="Z58" s="43">
        <f>IF(R58&lt;&gt;0,IF(R58=SVS,0,IF(R58=SVSg,0,IF(R58=Stundenverrechnungssatz!G99,0,IF(R58=Stundenverrechnungssatz!I99,0,IF(R58=Stundenverrechnungssatz!K99,0,IF(R58=Stundenverrechnungssatz!M99,0,1)))))))</f>
        <v>0</v>
      </c>
      <c r="AA58" s="44"/>
    </row>
    <row r="59" spans="1:27" s="45" customFormat="1" ht="15" customHeight="1" x14ac:dyDescent="0.2">
      <c r="A59" s="99">
        <v>53</v>
      </c>
      <c r="B59" s="99">
        <v>1</v>
      </c>
      <c r="C59" s="100" t="s">
        <v>258</v>
      </c>
      <c r="D59" s="100"/>
      <c r="E59" s="100" t="s">
        <v>314</v>
      </c>
      <c r="F59" s="100" t="s">
        <v>32</v>
      </c>
      <c r="G59" s="100" t="s">
        <v>352</v>
      </c>
      <c r="H59" s="100" t="s">
        <v>334</v>
      </c>
      <c r="I59" s="101">
        <v>24.22</v>
      </c>
      <c r="J59" s="145"/>
      <c r="K59" s="145"/>
      <c r="L59" s="145" t="s">
        <v>381</v>
      </c>
      <c r="M59" s="145" t="s">
        <v>36</v>
      </c>
      <c r="N59" s="145">
        <v>0</v>
      </c>
      <c r="O59" s="145" t="s">
        <v>36</v>
      </c>
      <c r="P59" s="100" t="s">
        <v>524</v>
      </c>
      <c r="Q59" s="102">
        <v>0</v>
      </c>
      <c r="R59" s="140">
        <f t="shared" si="0"/>
        <v>18.7</v>
      </c>
      <c r="S59" s="141">
        <f t="shared" si="1"/>
        <v>1.0000000000000001E-5</v>
      </c>
      <c r="T59" s="103">
        <f t="shared" si="2"/>
        <v>0</v>
      </c>
      <c r="U59" s="103">
        <f t="shared" si="3"/>
        <v>0</v>
      </c>
      <c r="V59" s="103">
        <f t="shared" si="4"/>
        <v>0</v>
      </c>
      <c r="W59" s="43" t="str">
        <f t="shared" si="5"/>
        <v>N</v>
      </c>
      <c r="X59" s="43">
        <f t="shared" si="6"/>
        <v>18.7</v>
      </c>
      <c r="Y59" s="43">
        <f t="shared" si="7"/>
        <v>0</v>
      </c>
      <c r="Z59" s="43">
        <f>IF(R59&lt;&gt;0,IF(R59=SVS,0,IF(R59=SVSg,0,IF(R59=Stundenverrechnungssatz!G100,0,IF(R59=Stundenverrechnungssatz!I100,0,IF(R59=Stundenverrechnungssatz!K100,0,IF(R59=Stundenverrechnungssatz!M100,0,1)))))))</f>
        <v>0</v>
      </c>
      <c r="AA59" s="44"/>
    </row>
    <row r="60" spans="1:27" s="44" customFormat="1" ht="15" customHeight="1" x14ac:dyDescent="0.2">
      <c r="A60" s="51">
        <v>54</v>
      </c>
      <c r="B60" s="99">
        <v>1</v>
      </c>
      <c r="C60" s="100" t="s">
        <v>258</v>
      </c>
      <c r="D60" s="100"/>
      <c r="E60" s="100" t="s">
        <v>314</v>
      </c>
      <c r="F60" s="100" t="s">
        <v>35</v>
      </c>
      <c r="G60" s="100" t="s">
        <v>369</v>
      </c>
      <c r="H60" s="100" t="s">
        <v>330</v>
      </c>
      <c r="I60" s="101">
        <v>105.44</v>
      </c>
      <c r="J60" s="145"/>
      <c r="K60" s="145"/>
      <c r="L60" s="145" t="s">
        <v>519</v>
      </c>
      <c r="M60" s="145" t="s">
        <v>36</v>
      </c>
      <c r="N60" s="145">
        <v>0</v>
      </c>
      <c r="O60" s="145" t="s">
        <v>36</v>
      </c>
      <c r="P60" s="100" t="s">
        <v>524</v>
      </c>
      <c r="Q60" s="102">
        <v>0</v>
      </c>
      <c r="R60" s="140">
        <f t="shared" si="0"/>
        <v>18.7</v>
      </c>
      <c r="S60" s="141">
        <f t="shared" si="1"/>
        <v>1.0000000000000001E-5</v>
      </c>
      <c r="T60" s="103">
        <f t="shared" si="2"/>
        <v>0</v>
      </c>
      <c r="U60" s="103">
        <f t="shared" si="3"/>
        <v>0</v>
      </c>
      <c r="V60" s="103">
        <f t="shared" si="4"/>
        <v>0</v>
      </c>
      <c r="W60" s="43" t="str">
        <f t="shared" si="5"/>
        <v>N</v>
      </c>
      <c r="X60" s="43">
        <f t="shared" si="6"/>
        <v>18.7</v>
      </c>
      <c r="Y60" s="43">
        <f t="shared" si="7"/>
        <v>0</v>
      </c>
      <c r="Z60" s="43">
        <f>IF(R60&lt;&gt;0,IF(R60=SVS,0,IF(R60=SVSg,0,IF(R60=Stundenverrechnungssatz!G101,0,IF(R60=Stundenverrechnungssatz!I101,0,IF(R60=Stundenverrechnungssatz!K101,0,IF(R60=Stundenverrechnungssatz!M101,0,1)))))))</f>
        <v>0</v>
      </c>
    </row>
    <row r="61" spans="1:27" s="45" customFormat="1" ht="15" customHeight="1" x14ac:dyDescent="0.2">
      <c r="A61" s="99">
        <v>55</v>
      </c>
      <c r="B61" s="99">
        <v>1</v>
      </c>
      <c r="C61" s="100" t="s">
        <v>258</v>
      </c>
      <c r="D61" s="100"/>
      <c r="E61" s="100" t="s">
        <v>314</v>
      </c>
      <c r="F61" s="100" t="s">
        <v>35</v>
      </c>
      <c r="G61" s="100" t="s">
        <v>369</v>
      </c>
      <c r="H61" s="100" t="s">
        <v>334</v>
      </c>
      <c r="I61" s="101">
        <v>24.97</v>
      </c>
      <c r="J61" s="145"/>
      <c r="K61" s="145"/>
      <c r="L61" s="145" t="s">
        <v>519</v>
      </c>
      <c r="M61" s="145" t="s">
        <v>36</v>
      </c>
      <c r="N61" s="145">
        <v>0</v>
      </c>
      <c r="O61" s="145" t="s">
        <v>36</v>
      </c>
      <c r="P61" s="100" t="s">
        <v>524</v>
      </c>
      <c r="Q61" s="102">
        <v>0</v>
      </c>
      <c r="R61" s="140">
        <f t="shared" si="0"/>
        <v>18.7</v>
      </c>
      <c r="S61" s="141">
        <f t="shared" si="1"/>
        <v>1.0000000000000001E-5</v>
      </c>
      <c r="T61" s="103">
        <f t="shared" si="2"/>
        <v>0</v>
      </c>
      <c r="U61" s="103">
        <f t="shared" si="3"/>
        <v>0</v>
      </c>
      <c r="V61" s="103">
        <f t="shared" si="4"/>
        <v>0</v>
      </c>
      <c r="W61" s="43" t="str">
        <f t="shared" si="5"/>
        <v>N</v>
      </c>
      <c r="X61" s="43">
        <f t="shared" si="6"/>
        <v>18.7</v>
      </c>
      <c r="Y61" s="43">
        <f t="shared" si="7"/>
        <v>0</v>
      </c>
      <c r="Z61" s="43">
        <f>IF(R61&lt;&gt;0,IF(R61=SVS,0,IF(R61=SVSg,0,IF(R61=Stundenverrechnungssatz!G102,0,IF(R61=Stundenverrechnungssatz!I102,0,IF(R61=Stundenverrechnungssatz!K102,0,IF(R61=Stundenverrechnungssatz!M102,0,1)))))))</f>
        <v>0</v>
      </c>
      <c r="AA61" s="44"/>
    </row>
    <row r="62" spans="1:27" s="45" customFormat="1" ht="15" customHeight="1" x14ac:dyDescent="0.2">
      <c r="A62" s="51">
        <v>56</v>
      </c>
      <c r="B62" s="99">
        <v>1</v>
      </c>
      <c r="C62" s="100" t="s">
        <v>258</v>
      </c>
      <c r="D62" s="100"/>
      <c r="E62" s="100" t="s">
        <v>314</v>
      </c>
      <c r="F62" s="100" t="s">
        <v>40</v>
      </c>
      <c r="G62" s="100" t="s">
        <v>370</v>
      </c>
      <c r="H62" s="100" t="s">
        <v>334</v>
      </c>
      <c r="I62" s="101">
        <v>24.57</v>
      </c>
      <c r="J62" s="145"/>
      <c r="K62" s="145"/>
      <c r="L62" s="145" t="s">
        <v>519</v>
      </c>
      <c r="M62" s="145" t="s">
        <v>36</v>
      </c>
      <c r="N62" s="145">
        <v>0</v>
      </c>
      <c r="O62" s="145" t="s">
        <v>36</v>
      </c>
      <c r="P62" s="100" t="s">
        <v>524</v>
      </c>
      <c r="Q62" s="102">
        <v>0</v>
      </c>
      <c r="R62" s="140">
        <f t="shared" si="0"/>
        <v>18.7</v>
      </c>
      <c r="S62" s="141">
        <f t="shared" si="1"/>
        <v>1.0000000000000001E-5</v>
      </c>
      <c r="T62" s="103">
        <f t="shared" si="2"/>
        <v>0</v>
      </c>
      <c r="U62" s="103">
        <f t="shared" si="3"/>
        <v>0</v>
      </c>
      <c r="V62" s="103">
        <f t="shared" si="4"/>
        <v>0</v>
      </c>
      <c r="W62" s="43" t="str">
        <f t="shared" si="5"/>
        <v>N</v>
      </c>
      <c r="X62" s="43">
        <f t="shared" si="6"/>
        <v>18.7</v>
      </c>
      <c r="Y62" s="43">
        <f t="shared" si="7"/>
        <v>0</v>
      </c>
      <c r="Z62" s="43">
        <f>IF(R62&lt;&gt;0,IF(R62=SVS,0,IF(R62=SVSg,0,IF(R62=Stundenverrechnungssatz!G103,0,IF(R62=Stundenverrechnungssatz!I103,0,IF(R62=Stundenverrechnungssatz!K103,0,IF(R62=Stundenverrechnungssatz!M103,0,1)))))))</f>
        <v>0</v>
      </c>
      <c r="AA62" s="44"/>
    </row>
    <row r="63" spans="1:27" s="44" customFormat="1" ht="15" customHeight="1" x14ac:dyDescent="0.2">
      <c r="A63" s="99">
        <v>57</v>
      </c>
      <c r="B63" s="99">
        <v>1</v>
      </c>
      <c r="C63" s="100" t="s">
        <v>258</v>
      </c>
      <c r="D63" s="100"/>
      <c r="E63" s="100" t="s">
        <v>314</v>
      </c>
      <c r="F63" s="100" t="s">
        <v>64</v>
      </c>
      <c r="G63" s="100" t="s">
        <v>355</v>
      </c>
      <c r="H63" s="100" t="s">
        <v>338</v>
      </c>
      <c r="I63" s="101">
        <v>3.11</v>
      </c>
      <c r="J63" s="145"/>
      <c r="K63" s="145"/>
      <c r="L63" s="145" t="s">
        <v>381</v>
      </c>
      <c r="M63" s="145" t="s">
        <v>36</v>
      </c>
      <c r="N63" s="145">
        <v>0</v>
      </c>
      <c r="O63" s="145" t="s">
        <v>36</v>
      </c>
      <c r="P63" s="100" t="s">
        <v>524</v>
      </c>
      <c r="Q63" s="102">
        <v>0</v>
      </c>
      <c r="R63" s="140">
        <f t="shared" si="0"/>
        <v>18.7</v>
      </c>
      <c r="S63" s="141">
        <f t="shared" si="1"/>
        <v>1.0000000000000001E-5</v>
      </c>
      <c r="T63" s="103">
        <f t="shared" si="2"/>
        <v>0</v>
      </c>
      <c r="U63" s="103">
        <f t="shared" si="3"/>
        <v>0</v>
      </c>
      <c r="V63" s="103">
        <f t="shared" si="4"/>
        <v>0</v>
      </c>
      <c r="W63" s="43" t="str">
        <f t="shared" si="5"/>
        <v>N</v>
      </c>
      <c r="X63" s="43">
        <f t="shared" si="6"/>
        <v>18.7</v>
      </c>
      <c r="Y63" s="43">
        <f t="shared" si="7"/>
        <v>0</v>
      </c>
      <c r="Z63" s="43">
        <f>IF(R63&lt;&gt;0,IF(R63=SVS,0,IF(R63=SVSg,0,IF(R63=Stundenverrechnungssatz!G104,0,IF(R63=Stundenverrechnungssatz!I104,0,IF(R63=Stundenverrechnungssatz!K104,0,IF(R63=Stundenverrechnungssatz!M104,0,1)))))))</f>
        <v>0</v>
      </c>
    </row>
    <row r="64" spans="1:27" s="45" customFormat="1" ht="15" customHeight="1" x14ac:dyDescent="0.2">
      <c r="A64" s="51">
        <v>58</v>
      </c>
      <c r="B64" s="99">
        <v>1</v>
      </c>
      <c r="C64" s="100" t="s">
        <v>258</v>
      </c>
      <c r="D64" s="100"/>
      <c r="E64" s="100" t="s">
        <v>314</v>
      </c>
      <c r="F64" s="100" t="s">
        <v>68</v>
      </c>
      <c r="G64" s="100" t="s">
        <v>354</v>
      </c>
      <c r="H64" s="100" t="s">
        <v>338</v>
      </c>
      <c r="I64" s="101">
        <v>8.2799999999999994</v>
      </c>
      <c r="J64" s="145"/>
      <c r="K64" s="145"/>
      <c r="L64" s="145" t="s">
        <v>519</v>
      </c>
      <c r="M64" s="145" t="s">
        <v>36</v>
      </c>
      <c r="N64" s="145">
        <v>0</v>
      </c>
      <c r="O64" s="145" t="s">
        <v>36</v>
      </c>
      <c r="P64" s="100" t="s">
        <v>524</v>
      </c>
      <c r="Q64" s="102">
        <v>0</v>
      </c>
      <c r="R64" s="140">
        <f t="shared" si="0"/>
        <v>18.7</v>
      </c>
      <c r="S64" s="141">
        <f t="shared" si="1"/>
        <v>1.0000000000000001E-5</v>
      </c>
      <c r="T64" s="103">
        <f t="shared" si="2"/>
        <v>0</v>
      </c>
      <c r="U64" s="103">
        <f t="shared" si="3"/>
        <v>0</v>
      </c>
      <c r="V64" s="103">
        <f t="shared" si="4"/>
        <v>0</v>
      </c>
      <c r="W64" s="43" t="str">
        <f t="shared" si="5"/>
        <v>N</v>
      </c>
      <c r="X64" s="43">
        <f t="shared" si="6"/>
        <v>18.7</v>
      </c>
      <c r="Y64" s="43">
        <f t="shared" si="7"/>
        <v>0</v>
      </c>
      <c r="Z64" s="43">
        <f>IF(R64&lt;&gt;0,IF(R64=SVS,0,IF(R64=SVSg,0,IF(R64=Stundenverrechnungssatz!G105,0,IF(R64=Stundenverrechnungssatz!I105,0,IF(R64=Stundenverrechnungssatz!K105,0,IF(R64=Stundenverrechnungssatz!M105,0,1)))))))</f>
        <v>0</v>
      </c>
      <c r="AA64" s="44"/>
    </row>
    <row r="65" spans="1:27" s="45" customFormat="1" ht="15" customHeight="1" x14ac:dyDescent="0.2">
      <c r="A65" s="99">
        <v>59</v>
      </c>
      <c r="B65" s="99">
        <v>1</v>
      </c>
      <c r="C65" s="100" t="s">
        <v>258</v>
      </c>
      <c r="D65" s="100"/>
      <c r="E65" s="100" t="s">
        <v>314</v>
      </c>
      <c r="F65" s="100" t="s">
        <v>72</v>
      </c>
      <c r="G65" s="100" t="s">
        <v>340</v>
      </c>
      <c r="H65" s="100" t="s">
        <v>330</v>
      </c>
      <c r="I65" s="101">
        <v>23.9</v>
      </c>
      <c r="J65" s="145"/>
      <c r="K65" s="145"/>
      <c r="L65" s="145" t="s">
        <v>519</v>
      </c>
      <c r="M65" s="145" t="s">
        <v>36</v>
      </c>
      <c r="N65" s="145">
        <v>0</v>
      </c>
      <c r="O65" s="145" t="s">
        <v>36</v>
      </c>
      <c r="P65" s="100" t="s">
        <v>524</v>
      </c>
      <c r="Q65" s="102">
        <v>0</v>
      </c>
      <c r="R65" s="140">
        <f t="shared" si="0"/>
        <v>18.7</v>
      </c>
      <c r="S65" s="141">
        <f t="shared" si="1"/>
        <v>1.0000000000000001E-5</v>
      </c>
      <c r="T65" s="103">
        <f t="shared" si="2"/>
        <v>0</v>
      </c>
      <c r="U65" s="103">
        <f t="shared" si="3"/>
        <v>0</v>
      </c>
      <c r="V65" s="103">
        <f t="shared" si="4"/>
        <v>0</v>
      </c>
      <c r="W65" s="43" t="str">
        <f t="shared" si="5"/>
        <v>N</v>
      </c>
      <c r="X65" s="43">
        <f t="shared" si="6"/>
        <v>18.7</v>
      </c>
      <c r="Y65" s="43">
        <f t="shared" si="7"/>
        <v>0</v>
      </c>
      <c r="Z65" s="43">
        <f>IF(R65&lt;&gt;0,IF(R65=SVS,0,IF(R65=SVSg,0,IF(R65=Stundenverrechnungssatz!G106,0,IF(R65=Stundenverrechnungssatz!I106,0,IF(R65=Stundenverrechnungssatz!K106,0,IF(R65=Stundenverrechnungssatz!M106,0,1)))))))</f>
        <v>0</v>
      </c>
      <c r="AA65" s="44"/>
    </row>
    <row r="66" spans="1:27" s="45" customFormat="1" ht="15" customHeight="1" x14ac:dyDescent="0.2">
      <c r="A66" s="51">
        <v>60</v>
      </c>
      <c r="B66" s="99">
        <v>1</v>
      </c>
      <c r="C66" s="100" t="s">
        <v>258</v>
      </c>
      <c r="D66" s="100"/>
      <c r="E66" s="100" t="s">
        <v>314</v>
      </c>
      <c r="F66" s="100" t="s">
        <v>74</v>
      </c>
      <c r="G66" s="100" t="s">
        <v>356</v>
      </c>
      <c r="H66" s="100" t="s">
        <v>334</v>
      </c>
      <c r="I66" s="101">
        <v>20.98</v>
      </c>
      <c r="J66" s="145"/>
      <c r="K66" s="145"/>
      <c r="L66" s="145" t="s">
        <v>381</v>
      </c>
      <c r="M66" s="145" t="s">
        <v>36</v>
      </c>
      <c r="N66" s="145">
        <v>0</v>
      </c>
      <c r="O66" s="145" t="s">
        <v>36</v>
      </c>
      <c r="P66" s="100" t="s">
        <v>524</v>
      </c>
      <c r="Q66" s="102">
        <v>0</v>
      </c>
      <c r="R66" s="140">
        <f t="shared" si="0"/>
        <v>18.7</v>
      </c>
      <c r="S66" s="141">
        <f t="shared" si="1"/>
        <v>1.0000000000000001E-5</v>
      </c>
      <c r="T66" s="103">
        <f t="shared" si="2"/>
        <v>0</v>
      </c>
      <c r="U66" s="103">
        <f t="shared" si="3"/>
        <v>0</v>
      </c>
      <c r="V66" s="103">
        <f t="shared" si="4"/>
        <v>0</v>
      </c>
      <c r="W66" s="43" t="str">
        <f t="shared" si="5"/>
        <v>N</v>
      </c>
      <c r="X66" s="43">
        <f t="shared" si="6"/>
        <v>18.7</v>
      </c>
      <c r="Y66" s="43">
        <f t="shared" si="7"/>
        <v>0</v>
      </c>
      <c r="Z66" s="43">
        <f>IF(R66&lt;&gt;0,IF(R66=SVS,0,IF(R66=SVSg,0,IF(R66=Stundenverrechnungssatz!G107,0,IF(R66=Stundenverrechnungssatz!I107,0,IF(R66=Stundenverrechnungssatz!K107,0,IF(R66=Stundenverrechnungssatz!M107,0,1)))))))</f>
        <v>0</v>
      </c>
      <c r="AA66" s="44"/>
    </row>
    <row r="67" spans="1:27" s="45" customFormat="1" ht="15" customHeight="1" x14ac:dyDescent="0.2">
      <c r="A67" s="99">
        <v>61</v>
      </c>
      <c r="B67" s="99">
        <v>1</v>
      </c>
      <c r="C67" s="100" t="s">
        <v>258</v>
      </c>
      <c r="D67" s="100"/>
      <c r="E67" s="100" t="s">
        <v>314</v>
      </c>
      <c r="F67" s="100" t="s">
        <v>130</v>
      </c>
      <c r="G67" s="100" t="s">
        <v>353</v>
      </c>
      <c r="H67" s="100" t="s">
        <v>334</v>
      </c>
      <c r="I67" s="101">
        <v>47.14</v>
      </c>
      <c r="J67" s="145"/>
      <c r="K67" s="145"/>
      <c r="L67" s="145" t="s">
        <v>519</v>
      </c>
      <c r="M67" s="145" t="s">
        <v>36</v>
      </c>
      <c r="N67" s="145">
        <v>0</v>
      </c>
      <c r="O67" s="145" t="s">
        <v>36</v>
      </c>
      <c r="P67" s="100" t="s">
        <v>524</v>
      </c>
      <c r="Q67" s="102">
        <v>0</v>
      </c>
      <c r="R67" s="140">
        <f t="shared" si="0"/>
        <v>18.7</v>
      </c>
      <c r="S67" s="141">
        <f t="shared" si="1"/>
        <v>1.0000000000000001E-5</v>
      </c>
      <c r="T67" s="103">
        <f t="shared" si="2"/>
        <v>0</v>
      </c>
      <c r="U67" s="103">
        <f t="shared" si="3"/>
        <v>0</v>
      </c>
      <c r="V67" s="103">
        <f t="shared" si="4"/>
        <v>0</v>
      </c>
      <c r="W67" s="43" t="str">
        <f t="shared" si="5"/>
        <v>N</v>
      </c>
      <c r="X67" s="43">
        <f t="shared" si="6"/>
        <v>18.7</v>
      </c>
      <c r="Y67" s="43">
        <f t="shared" si="7"/>
        <v>0</v>
      </c>
      <c r="Z67" s="43">
        <f>IF(R67&lt;&gt;0,IF(R67=SVS,0,IF(R67=SVSg,0,IF(R67=Stundenverrechnungssatz!G108,0,IF(R67=Stundenverrechnungssatz!I108,0,IF(R67=Stundenverrechnungssatz!K108,0,IF(R67=Stundenverrechnungssatz!M108,0,1)))))))</f>
        <v>0</v>
      </c>
      <c r="AA67" s="44"/>
    </row>
    <row r="68" spans="1:27" s="44" customFormat="1" ht="15" customHeight="1" x14ac:dyDescent="0.2">
      <c r="A68" s="51">
        <v>62</v>
      </c>
      <c r="B68" s="99">
        <v>1</v>
      </c>
      <c r="C68" s="100" t="s">
        <v>258</v>
      </c>
      <c r="D68" s="100"/>
      <c r="E68" s="100" t="s">
        <v>314</v>
      </c>
      <c r="F68" s="100" t="s">
        <v>131</v>
      </c>
      <c r="G68" s="100" t="s">
        <v>371</v>
      </c>
      <c r="H68" s="100" t="s">
        <v>330</v>
      </c>
      <c r="I68" s="101">
        <v>9.51</v>
      </c>
      <c r="J68" s="145"/>
      <c r="K68" s="145"/>
      <c r="L68" s="145" t="s">
        <v>519</v>
      </c>
      <c r="M68" s="145" t="s">
        <v>36</v>
      </c>
      <c r="N68" s="145">
        <v>0</v>
      </c>
      <c r="O68" s="145" t="s">
        <v>36</v>
      </c>
      <c r="P68" s="100" t="s">
        <v>524</v>
      </c>
      <c r="Q68" s="102">
        <v>0</v>
      </c>
      <c r="R68" s="140">
        <f t="shared" si="0"/>
        <v>18.7</v>
      </c>
      <c r="S68" s="141">
        <f t="shared" si="1"/>
        <v>1.0000000000000001E-5</v>
      </c>
      <c r="T68" s="103">
        <f t="shared" si="2"/>
        <v>0</v>
      </c>
      <c r="U68" s="103">
        <f t="shared" si="3"/>
        <v>0</v>
      </c>
      <c r="V68" s="103">
        <f t="shared" si="4"/>
        <v>0</v>
      </c>
      <c r="W68" s="43" t="str">
        <f t="shared" si="5"/>
        <v>N</v>
      </c>
      <c r="X68" s="43">
        <f t="shared" si="6"/>
        <v>18.7</v>
      </c>
      <c r="Y68" s="43">
        <f t="shared" si="7"/>
        <v>0</v>
      </c>
      <c r="Z68" s="43">
        <f>IF(R68&lt;&gt;0,IF(R68=SVS,0,IF(R68=SVSg,0,IF(R68=Stundenverrechnungssatz!G109,0,IF(R68=Stundenverrechnungssatz!I109,0,IF(R68=Stundenverrechnungssatz!K109,0,IF(R68=Stundenverrechnungssatz!M109,0,1)))))))</f>
        <v>0</v>
      </c>
    </row>
    <row r="69" spans="1:27" s="45" customFormat="1" ht="15" customHeight="1" x14ac:dyDescent="0.2">
      <c r="A69" s="99">
        <v>63</v>
      </c>
      <c r="B69" s="99">
        <v>1</v>
      </c>
      <c r="C69" s="100" t="s">
        <v>258</v>
      </c>
      <c r="D69" s="100"/>
      <c r="E69" s="100" t="s">
        <v>315</v>
      </c>
      <c r="F69" s="100">
        <v>201</v>
      </c>
      <c r="G69" s="100" t="s">
        <v>372</v>
      </c>
      <c r="H69" s="100" t="s">
        <v>358</v>
      </c>
      <c r="I69" s="101">
        <v>17.5</v>
      </c>
      <c r="J69" s="145" t="s">
        <v>132</v>
      </c>
      <c r="K69" s="145"/>
      <c r="L69" s="145" t="s">
        <v>45</v>
      </c>
      <c r="M69" s="145" t="s">
        <v>31</v>
      </c>
      <c r="N69" s="145">
        <v>3</v>
      </c>
      <c r="O69" s="145" t="s">
        <v>52</v>
      </c>
      <c r="P69" s="100"/>
      <c r="Q69" s="102">
        <v>117.15</v>
      </c>
      <c r="R69" s="140">
        <f t="shared" si="0"/>
        <v>18.7</v>
      </c>
      <c r="S69" s="141" t="str">
        <f t="shared" si="1"/>
        <v/>
      </c>
      <c r="T69" s="103">
        <f t="shared" si="2"/>
        <v>2050.125</v>
      </c>
      <c r="U69" s="103" t="e">
        <f t="shared" si="3"/>
        <v>#VALUE!</v>
      </c>
      <c r="V69" s="103" t="e">
        <f t="shared" si="4"/>
        <v>#VALUE!</v>
      </c>
      <c r="W69" s="43" t="str">
        <f t="shared" si="5"/>
        <v>A</v>
      </c>
      <c r="X69" s="43">
        <f t="shared" si="6"/>
        <v>18.7</v>
      </c>
      <c r="Y69" s="43">
        <f t="shared" si="7"/>
        <v>17.5</v>
      </c>
      <c r="Z69" s="43">
        <f>IF(R69&lt;&gt;0,IF(R69=SVS,0,IF(R69=SVSg,0,IF(R69=Stundenverrechnungssatz!G110,0,IF(R69=Stundenverrechnungssatz!I110,0,IF(R69=Stundenverrechnungssatz!K110,0,IF(R69=Stundenverrechnungssatz!M110,0,1)))))))</f>
        <v>0</v>
      </c>
      <c r="AA69" s="44"/>
    </row>
    <row r="70" spans="1:27" s="44" customFormat="1" ht="15" customHeight="1" x14ac:dyDescent="0.2">
      <c r="A70" s="51">
        <v>64</v>
      </c>
      <c r="B70" s="99">
        <v>1</v>
      </c>
      <c r="C70" s="100" t="s">
        <v>258</v>
      </c>
      <c r="D70" s="100"/>
      <c r="E70" s="100" t="s">
        <v>315</v>
      </c>
      <c r="F70" s="100" t="s">
        <v>272</v>
      </c>
      <c r="G70" s="100" t="s">
        <v>373</v>
      </c>
      <c r="H70" s="100" t="s">
        <v>358</v>
      </c>
      <c r="I70" s="101">
        <v>22.87</v>
      </c>
      <c r="J70" s="145" t="s">
        <v>132</v>
      </c>
      <c r="K70" s="145"/>
      <c r="L70" s="145" t="s">
        <v>45</v>
      </c>
      <c r="M70" s="145" t="s">
        <v>31</v>
      </c>
      <c r="N70" s="145">
        <v>3</v>
      </c>
      <c r="O70" s="145" t="s">
        <v>52</v>
      </c>
      <c r="P70" s="100"/>
      <c r="Q70" s="102">
        <v>117.15</v>
      </c>
      <c r="R70" s="140">
        <f t="shared" si="0"/>
        <v>18.7</v>
      </c>
      <c r="S70" s="141" t="str">
        <f t="shared" si="1"/>
        <v/>
      </c>
      <c r="T70" s="103">
        <f t="shared" si="2"/>
        <v>2679.2205000000004</v>
      </c>
      <c r="U70" s="103" t="e">
        <f t="shared" si="3"/>
        <v>#VALUE!</v>
      </c>
      <c r="V70" s="103" t="e">
        <f t="shared" si="4"/>
        <v>#VALUE!</v>
      </c>
      <c r="W70" s="43" t="str">
        <f t="shared" si="5"/>
        <v>A</v>
      </c>
      <c r="X70" s="43">
        <f t="shared" si="6"/>
        <v>18.7</v>
      </c>
      <c r="Y70" s="43">
        <f t="shared" si="7"/>
        <v>22.87</v>
      </c>
      <c r="Z70" s="43">
        <f>IF(R70&lt;&gt;0,IF(R70=SVS,0,IF(R70=SVSg,0,IF(R70=Stundenverrechnungssatz!G111,0,IF(R70=Stundenverrechnungssatz!I111,0,IF(R70=Stundenverrechnungssatz!K111,0,IF(R70=Stundenverrechnungssatz!M111,0,1)))))))</f>
        <v>0</v>
      </c>
    </row>
    <row r="71" spans="1:27" s="45" customFormat="1" ht="15" customHeight="1" x14ac:dyDescent="0.2">
      <c r="A71" s="99">
        <v>65</v>
      </c>
      <c r="B71" s="99">
        <v>1</v>
      </c>
      <c r="C71" s="100" t="s">
        <v>258</v>
      </c>
      <c r="D71" s="100"/>
      <c r="E71" s="100" t="s">
        <v>315</v>
      </c>
      <c r="F71" s="100" t="s">
        <v>273</v>
      </c>
      <c r="G71" s="100" t="s">
        <v>374</v>
      </c>
      <c r="H71" s="100" t="s">
        <v>358</v>
      </c>
      <c r="I71" s="101">
        <v>22.59</v>
      </c>
      <c r="J71" s="145" t="s">
        <v>132</v>
      </c>
      <c r="K71" s="145"/>
      <c r="L71" s="145" t="s">
        <v>45</v>
      </c>
      <c r="M71" s="145" t="s">
        <v>31</v>
      </c>
      <c r="N71" s="145">
        <v>3</v>
      </c>
      <c r="O71" s="145" t="s">
        <v>52</v>
      </c>
      <c r="P71" s="100"/>
      <c r="Q71" s="102">
        <v>117.15</v>
      </c>
      <c r="R71" s="140">
        <f t="shared" ref="R71:R134" si="8">SVS</f>
        <v>18.7</v>
      </c>
      <c r="S71" s="141" t="str">
        <f t="shared" ref="S71:S134" si="9">IF(VLOOKUP(O71,Vorgaben,4,FALSE)=0,"",VLOOKUP(O71,Vorgaben,4,FALSE))</f>
        <v/>
      </c>
      <c r="T71" s="103">
        <f t="shared" ref="T71:T134" si="10">I71*Q71</f>
        <v>2646.4185000000002</v>
      </c>
      <c r="U71" s="103" t="e">
        <f t="shared" ref="U71:U134" si="11">T71/S71</f>
        <v>#VALUE!</v>
      </c>
      <c r="V71" s="103" t="e">
        <f t="shared" ref="V71:V134" si="12">U71*R71</f>
        <v>#VALUE!</v>
      </c>
      <c r="W71" s="43" t="str">
        <f t="shared" ref="W71:W134" si="13">LEFT(O71,1)</f>
        <v>A</v>
      </c>
      <c r="X71" s="43">
        <f t="shared" ref="X71:X134" si="14">IF(R71=SVS,R71,"")</f>
        <v>18.7</v>
      </c>
      <c r="Y71" s="43">
        <f t="shared" ref="Y71:Y134" si="15">IF(J71="x",I71,0)</f>
        <v>22.59</v>
      </c>
      <c r="Z71" s="43">
        <f>IF(R71&lt;&gt;0,IF(R71=SVS,0,IF(R71=SVSg,0,IF(R71=Stundenverrechnungssatz!G112,0,IF(R71=Stundenverrechnungssatz!I112,0,IF(R71=Stundenverrechnungssatz!K112,0,IF(R71=Stundenverrechnungssatz!M112,0,1)))))))</f>
        <v>0</v>
      </c>
      <c r="AA71" s="44"/>
    </row>
    <row r="72" spans="1:27" s="45" customFormat="1" ht="15" customHeight="1" x14ac:dyDescent="0.2">
      <c r="A72" s="51">
        <v>66</v>
      </c>
      <c r="B72" s="99">
        <v>1</v>
      </c>
      <c r="C72" s="100" t="s">
        <v>258</v>
      </c>
      <c r="D72" s="100"/>
      <c r="E72" s="100" t="s">
        <v>315</v>
      </c>
      <c r="F72" s="100">
        <v>202</v>
      </c>
      <c r="G72" s="100" t="s">
        <v>375</v>
      </c>
      <c r="H72" s="100" t="s">
        <v>358</v>
      </c>
      <c r="I72" s="101">
        <v>15.71</v>
      </c>
      <c r="J72" s="145" t="s">
        <v>132</v>
      </c>
      <c r="K72" s="145"/>
      <c r="L72" s="145" t="s">
        <v>516</v>
      </c>
      <c r="M72" s="145" t="s">
        <v>37</v>
      </c>
      <c r="N72" s="145">
        <v>1</v>
      </c>
      <c r="O72" s="145" t="s">
        <v>88</v>
      </c>
      <c r="P72" s="100"/>
      <c r="Q72" s="102">
        <v>39.049999999999997</v>
      </c>
      <c r="R72" s="140">
        <f t="shared" si="8"/>
        <v>18.7</v>
      </c>
      <c r="S72" s="141" t="str">
        <f t="shared" si="9"/>
        <v/>
      </c>
      <c r="T72" s="103">
        <f t="shared" si="10"/>
        <v>613.47550000000001</v>
      </c>
      <c r="U72" s="103" t="e">
        <f t="shared" si="11"/>
        <v>#VALUE!</v>
      </c>
      <c r="V72" s="103" t="e">
        <f t="shared" si="12"/>
        <v>#VALUE!</v>
      </c>
      <c r="W72" s="43" t="str">
        <f t="shared" si="13"/>
        <v>T</v>
      </c>
      <c r="X72" s="43">
        <f t="shared" si="14"/>
        <v>18.7</v>
      </c>
      <c r="Y72" s="43">
        <f t="shared" si="15"/>
        <v>15.71</v>
      </c>
      <c r="Z72" s="43">
        <f>IF(R72&lt;&gt;0,IF(R72=SVS,0,IF(R72=SVSg,0,IF(R72=Stundenverrechnungssatz!G113,0,IF(R72=Stundenverrechnungssatz!I113,0,IF(R72=Stundenverrechnungssatz!K113,0,IF(R72=Stundenverrechnungssatz!M113,0,1)))))))</f>
        <v>0</v>
      </c>
      <c r="AA72" s="44"/>
    </row>
    <row r="73" spans="1:27" s="44" customFormat="1" ht="15" customHeight="1" x14ac:dyDescent="0.2">
      <c r="A73" s="99">
        <v>67</v>
      </c>
      <c r="B73" s="99">
        <v>1</v>
      </c>
      <c r="C73" s="100" t="s">
        <v>258</v>
      </c>
      <c r="D73" s="100"/>
      <c r="E73" s="100" t="s">
        <v>315</v>
      </c>
      <c r="F73" s="100">
        <v>203</v>
      </c>
      <c r="G73" s="100" t="s">
        <v>376</v>
      </c>
      <c r="H73" s="100" t="s">
        <v>330</v>
      </c>
      <c r="I73" s="101">
        <v>65.150000000000006</v>
      </c>
      <c r="J73" s="145" t="s">
        <v>132</v>
      </c>
      <c r="K73" s="145"/>
      <c r="L73" s="145" t="s">
        <v>515</v>
      </c>
      <c r="M73" s="145" t="s">
        <v>32</v>
      </c>
      <c r="N73" s="145">
        <v>5</v>
      </c>
      <c r="O73" s="145" t="s">
        <v>54</v>
      </c>
      <c r="P73" s="100"/>
      <c r="Q73" s="102">
        <v>195.25</v>
      </c>
      <c r="R73" s="140">
        <f t="shared" si="8"/>
        <v>18.7</v>
      </c>
      <c r="S73" s="141" t="str">
        <f t="shared" si="9"/>
        <v/>
      </c>
      <c r="T73" s="103">
        <f t="shared" si="10"/>
        <v>12720.5375</v>
      </c>
      <c r="U73" s="103" t="e">
        <f t="shared" si="11"/>
        <v>#VALUE!</v>
      </c>
      <c r="V73" s="103" t="e">
        <f t="shared" si="12"/>
        <v>#VALUE!</v>
      </c>
      <c r="W73" s="43" t="str">
        <f t="shared" si="13"/>
        <v>B</v>
      </c>
      <c r="X73" s="43">
        <f t="shared" si="14"/>
        <v>18.7</v>
      </c>
      <c r="Y73" s="43">
        <f t="shared" si="15"/>
        <v>65.150000000000006</v>
      </c>
      <c r="Z73" s="43">
        <f>IF(R73&lt;&gt;0,IF(R73=SVS,0,IF(R73=SVSg,0,IF(R73=Stundenverrechnungssatz!G114,0,IF(R73=Stundenverrechnungssatz!I114,0,IF(R73=Stundenverrechnungssatz!K114,0,IF(R73=Stundenverrechnungssatz!M114,0,1)))))))</f>
        <v>0</v>
      </c>
    </row>
    <row r="74" spans="1:27" s="45" customFormat="1" ht="15" customHeight="1" x14ac:dyDescent="0.2">
      <c r="A74" s="51">
        <v>68</v>
      </c>
      <c r="B74" s="99">
        <v>1</v>
      </c>
      <c r="C74" s="100" t="s">
        <v>258</v>
      </c>
      <c r="D74" s="100"/>
      <c r="E74" s="100" t="s">
        <v>315</v>
      </c>
      <c r="F74" s="100">
        <v>204</v>
      </c>
      <c r="G74" s="100" t="s">
        <v>357</v>
      </c>
      <c r="H74" s="100" t="s">
        <v>358</v>
      </c>
      <c r="I74" s="101">
        <v>75.55</v>
      </c>
      <c r="J74" s="145" t="s">
        <v>132</v>
      </c>
      <c r="K74" s="145"/>
      <c r="L74" s="145" t="s">
        <v>515</v>
      </c>
      <c r="M74" s="145" t="s">
        <v>32</v>
      </c>
      <c r="N74" s="145">
        <v>5</v>
      </c>
      <c r="O74" s="145" t="s">
        <v>54</v>
      </c>
      <c r="P74" s="100"/>
      <c r="Q74" s="102">
        <v>195.25</v>
      </c>
      <c r="R74" s="140">
        <f t="shared" si="8"/>
        <v>18.7</v>
      </c>
      <c r="S74" s="141" t="str">
        <f t="shared" si="9"/>
        <v/>
      </c>
      <c r="T74" s="103">
        <f t="shared" si="10"/>
        <v>14751.137499999999</v>
      </c>
      <c r="U74" s="103" t="e">
        <f t="shared" si="11"/>
        <v>#VALUE!</v>
      </c>
      <c r="V74" s="103" t="e">
        <f t="shared" si="12"/>
        <v>#VALUE!</v>
      </c>
      <c r="W74" s="43" t="str">
        <f t="shared" si="13"/>
        <v>B</v>
      </c>
      <c r="X74" s="43">
        <f t="shared" si="14"/>
        <v>18.7</v>
      </c>
      <c r="Y74" s="43">
        <f t="shared" si="15"/>
        <v>75.55</v>
      </c>
      <c r="Z74" s="43">
        <f>IF(R74&lt;&gt;0,IF(R74=SVS,0,IF(R74=SVSg,0,IF(R74=Stundenverrechnungssatz!G115,0,IF(R74=Stundenverrechnungssatz!I115,0,IF(R74=Stundenverrechnungssatz!K115,0,IF(R74=Stundenverrechnungssatz!M115,0,1)))))))</f>
        <v>0</v>
      </c>
      <c r="AA74" s="44"/>
    </row>
    <row r="75" spans="1:27" s="44" customFormat="1" ht="15" customHeight="1" x14ac:dyDescent="0.2">
      <c r="A75" s="99">
        <v>69</v>
      </c>
      <c r="B75" s="99">
        <v>1</v>
      </c>
      <c r="C75" s="100" t="s">
        <v>258</v>
      </c>
      <c r="D75" s="100"/>
      <c r="E75" s="100" t="s">
        <v>315</v>
      </c>
      <c r="F75" s="100">
        <v>205</v>
      </c>
      <c r="G75" s="100" t="s">
        <v>377</v>
      </c>
      <c r="H75" s="100" t="s">
        <v>358</v>
      </c>
      <c r="I75" s="101">
        <v>24.56</v>
      </c>
      <c r="J75" s="145" t="s">
        <v>132</v>
      </c>
      <c r="K75" s="145"/>
      <c r="L75" s="145" t="s">
        <v>516</v>
      </c>
      <c r="M75" s="145" t="s">
        <v>31</v>
      </c>
      <c r="N75" s="145">
        <v>2</v>
      </c>
      <c r="O75" s="145" t="s">
        <v>53</v>
      </c>
      <c r="P75" s="100"/>
      <c r="Q75" s="102">
        <v>78.099999999999994</v>
      </c>
      <c r="R75" s="140">
        <f t="shared" si="8"/>
        <v>18.7</v>
      </c>
      <c r="S75" s="141" t="str">
        <f t="shared" si="9"/>
        <v/>
      </c>
      <c r="T75" s="103">
        <f t="shared" si="10"/>
        <v>1918.1359999999997</v>
      </c>
      <c r="U75" s="103" t="e">
        <f t="shared" si="11"/>
        <v>#VALUE!</v>
      </c>
      <c r="V75" s="103" t="e">
        <f t="shared" si="12"/>
        <v>#VALUE!</v>
      </c>
      <c r="W75" s="43" t="str">
        <f t="shared" si="13"/>
        <v>A</v>
      </c>
      <c r="X75" s="43">
        <f t="shared" si="14"/>
        <v>18.7</v>
      </c>
      <c r="Y75" s="43">
        <f t="shared" si="15"/>
        <v>24.56</v>
      </c>
      <c r="Z75" s="43">
        <f>IF(R75&lt;&gt;0,IF(R75=SVS,0,IF(R75=SVSg,0,IF(R75=Stundenverrechnungssatz!G116,0,IF(R75=Stundenverrechnungssatz!I116,0,IF(R75=Stundenverrechnungssatz!K116,0,IF(R75=Stundenverrechnungssatz!M116,0,1)))))))</f>
        <v>0</v>
      </c>
    </row>
    <row r="76" spans="1:27" s="45" customFormat="1" ht="15" customHeight="1" x14ac:dyDescent="0.2">
      <c r="A76" s="51">
        <v>70</v>
      </c>
      <c r="B76" s="99">
        <v>1</v>
      </c>
      <c r="C76" s="100" t="s">
        <v>258</v>
      </c>
      <c r="D76" s="100"/>
      <c r="E76" s="100" t="s">
        <v>315</v>
      </c>
      <c r="F76" s="100">
        <v>206</v>
      </c>
      <c r="G76" s="100" t="s">
        <v>357</v>
      </c>
      <c r="H76" s="100" t="s">
        <v>358</v>
      </c>
      <c r="I76" s="101">
        <v>75.19</v>
      </c>
      <c r="J76" s="145" t="s">
        <v>132</v>
      </c>
      <c r="K76" s="145"/>
      <c r="L76" s="145" t="s">
        <v>515</v>
      </c>
      <c r="M76" s="145" t="s">
        <v>32</v>
      </c>
      <c r="N76" s="145">
        <v>5</v>
      </c>
      <c r="O76" s="145" t="s">
        <v>54</v>
      </c>
      <c r="P76" s="100"/>
      <c r="Q76" s="102">
        <v>195.25</v>
      </c>
      <c r="R76" s="140">
        <f t="shared" si="8"/>
        <v>18.7</v>
      </c>
      <c r="S76" s="141" t="str">
        <f t="shared" si="9"/>
        <v/>
      </c>
      <c r="T76" s="103">
        <f t="shared" si="10"/>
        <v>14680.8475</v>
      </c>
      <c r="U76" s="103" t="e">
        <f t="shared" si="11"/>
        <v>#VALUE!</v>
      </c>
      <c r="V76" s="103" t="e">
        <f t="shared" si="12"/>
        <v>#VALUE!</v>
      </c>
      <c r="W76" s="43" t="str">
        <f t="shared" si="13"/>
        <v>B</v>
      </c>
      <c r="X76" s="43">
        <f t="shared" si="14"/>
        <v>18.7</v>
      </c>
      <c r="Y76" s="43">
        <f t="shared" si="15"/>
        <v>75.19</v>
      </c>
      <c r="Z76" s="43">
        <f>IF(R76&lt;&gt;0,IF(R76=SVS,0,IF(R76=SVSg,0,IF(R76=Stundenverrechnungssatz!G117,0,IF(R76=Stundenverrechnungssatz!I117,0,IF(R76=Stundenverrechnungssatz!K117,0,IF(R76=Stundenverrechnungssatz!M117,0,1)))))))</f>
        <v>0</v>
      </c>
      <c r="AA76" s="44"/>
    </row>
    <row r="77" spans="1:27" s="44" customFormat="1" ht="15" customHeight="1" x14ac:dyDescent="0.2">
      <c r="A77" s="99">
        <v>71</v>
      </c>
      <c r="B77" s="99">
        <v>1</v>
      </c>
      <c r="C77" s="100" t="s">
        <v>258</v>
      </c>
      <c r="D77" s="100"/>
      <c r="E77" s="100" t="s">
        <v>315</v>
      </c>
      <c r="F77" s="100">
        <v>207</v>
      </c>
      <c r="G77" s="100" t="s">
        <v>377</v>
      </c>
      <c r="H77" s="100" t="s">
        <v>358</v>
      </c>
      <c r="I77" s="101">
        <v>24.23</v>
      </c>
      <c r="J77" s="145" t="s">
        <v>132</v>
      </c>
      <c r="K77" s="145"/>
      <c r="L77" s="145" t="s">
        <v>516</v>
      </c>
      <c r="M77" s="145" t="s">
        <v>31</v>
      </c>
      <c r="N77" s="145">
        <v>2</v>
      </c>
      <c r="O77" s="145" t="s">
        <v>53</v>
      </c>
      <c r="P77" s="100"/>
      <c r="Q77" s="102">
        <v>78.099999999999994</v>
      </c>
      <c r="R77" s="140">
        <f t="shared" si="8"/>
        <v>18.7</v>
      </c>
      <c r="S77" s="141" t="str">
        <f t="shared" si="9"/>
        <v/>
      </c>
      <c r="T77" s="103">
        <f t="shared" si="10"/>
        <v>1892.3629999999998</v>
      </c>
      <c r="U77" s="103" t="e">
        <f t="shared" si="11"/>
        <v>#VALUE!</v>
      </c>
      <c r="V77" s="103" t="e">
        <f t="shared" si="12"/>
        <v>#VALUE!</v>
      </c>
      <c r="W77" s="43" t="str">
        <f t="shared" si="13"/>
        <v>A</v>
      </c>
      <c r="X77" s="43">
        <f t="shared" si="14"/>
        <v>18.7</v>
      </c>
      <c r="Y77" s="43">
        <f t="shared" si="15"/>
        <v>24.23</v>
      </c>
      <c r="Z77" s="43">
        <f>IF(R77&lt;&gt;0,IF(R77=SVS,0,IF(R77=SVSg,0,IF(R77=Stundenverrechnungssatz!G118,0,IF(R77=Stundenverrechnungssatz!I118,0,IF(R77=Stundenverrechnungssatz!K118,0,IF(R77=Stundenverrechnungssatz!M118,0,1)))))))</f>
        <v>0</v>
      </c>
    </row>
    <row r="78" spans="1:27" s="45" customFormat="1" ht="15" customHeight="1" x14ac:dyDescent="0.2">
      <c r="A78" s="51">
        <v>72</v>
      </c>
      <c r="B78" s="99">
        <v>1</v>
      </c>
      <c r="C78" s="100" t="s">
        <v>258</v>
      </c>
      <c r="D78" s="100"/>
      <c r="E78" s="100" t="s">
        <v>315</v>
      </c>
      <c r="F78" s="100">
        <v>208</v>
      </c>
      <c r="G78" s="100" t="s">
        <v>357</v>
      </c>
      <c r="H78" s="100" t="s">
        <v>330</v>
      </c>
      <c r="I78" s="101">
        <v>65.14</v>
      </c>
      <c r="J78" s="145" t="s">
        <v>132</v>
      </c>
      <c r="K78" s="145"/>
      <c r="L78" s="145" t="s">
        <v>515</v>
      </c>
      <c r="M78" s="145" t="s">
        <v>32</v>
      </c>
      <c r="N78" s="145">
        <v>5</v>
      </c>
      <c r="O78" s="145" t="s">
        <v>54</v>
      </c>
      <c r="P78" s="100"/>
      <c r="Q78" s="102">
        <v>195.25</v>
      </c>
      <c r="R78" s="140">
        <f t="shared" si="8"/>
        <v>18.7</v>
      </c>
      <c r="S78" s="141" t="str">
        <f t="shared" si="9"/>
        <v/>
      </c>
      <c r="T78" s="103">
        <f t="shared" si="10"/>
        <v>12718.585000000001</v>
      </c>
      <c r="U78" s="103" t="e">
        <f t="shared" si="11"/>
        <v>#VALUE!</v>
      </c>
      <c r="V78" s="103" t="e">
        <f t="shared" si="12"/>
        <v>#VALUE!</v>
      </c>
      <c r="W78" s="43" t="str">
        <f t="shared" si="13"/>
        <v>B</v>
      </c>
      <c r="X78" s="43">
        <f t="shared" si="14"/>
        <v>18.7</v>
      </c>
      <c r="Y78" s="43">
        <f t="shared" si="15"/>
        <v>65.14</v>
      </c>
      <c r="Z78" s="43">
        <f>IF(R78&lt;&gt;0,IF(R78=SVS,0,IF(R78=SVSg,0,IF(R78=Stundenverrechnungssatz!G119,0,IF(R78=Stundenverrechnungssatz!I119,0,IF(R78=Stundenverrechnungssatz!K119,0,IF(R78=Stundenverrechnungssatz!M119,0,1)))))))</f>
        <v>0</v>
      </c>
      <c r="AA78" s="44"/>
    </row>
    <row r="79" spans="1:27" s="45" customFormat="1" ht="15" customHeight="1" x14ac:dyDescent="0.2">
      <c r="A79" s="99">
        <v>73</v>
      </c>
      <c r="B79" s="99">
        <v>1</v>
      </c>
      <c r="C79" s="100" t="s">
        <v>258</v>
      </c>
      <c r="D79" s="100"/>
      <c r="E79" s="100" t="s">
        <v>315</v>
      </c>
      <c r="F79" s="100">
        <v>209</v>
      </c>
      <c r="G79" s="100" t="s">
        <v>357</v>
      </c>
      <c r="H79" s="100" t="s">
        <v>330</v>
      </c>
      <c r="I79" s="101">
        <v>72.16</v>
      </c>
      <c r="J79" s="145" t="s">
        <v>132</v>
      </c>
      <c r="K79" s="145"/>
      <c r="L79" s="145" t="s">
        <v>515</v>
      </c>
      <c r="M79" s="145" t="s">
        <v>32</v>
      </c>
      <c r="N79" s="145">
        <v>5</v>
      </c>
      <c r="O79" s="145" t="s">
        <v>54</v>
      </c>
      <c r="P79" s="100"/>
      <c r="Q79" s="102">
        <v>195.25</v>
      </c>
      <c r="R79" s="140">
        <f t="shared" si="8"/>
        <v>18.7</v>
      </c>
      <c r="S79" s="141" t="str">
        <f t="shared" si="9"/>
        <v/>
      </c>
      <c r="T79" s="103">
        <f t="shared" si="10"/>
        <v>14089.24</v>
      </c>
      <c r="U79" s="103" t="e">
        <f t="shared" si="11"/>
        <v>#VALUE!</v>
      </c>
      <c r="V79" s="103" t="e">
        <f t="shared" si="12"/>
        <v>#VALUE!</v>
      </c>
      <c r="W79" s="43" t="str">
        <f t="shared" si="13"/>
        <v>B</v>
      </c>
      <c r="X79" s="43">
        <f t="shared" si="14"/>
        <v>18.7</v>
      </c>
      <c r="Y79" s="43">
        <f t="shared" si="15"/>
        <v>72.16</v>
      </c>
      <c r="Z79" s="43">
        <f>IF(R79&lt;&gt;0,IF(R79=SVS,0,IF(R79=SVSg,0,IF(R79=Stundenverrechnungssatz!G120,0,IF(R79=Stundenverrechnungssatz!I120,0,IF(R79=Stundenverrechnungssatz!K120,0,IF(R79=Stundenverrechnungssatz!M120,0,1)))))))</f>
        <v>0</v>
      </c>
      <c r="AA79" s="44"/>
    </row>
    <row r="80" spans="1:27" s="45" customFormat="1" ht="15" customHeight="1" x14ac:dyDescent="0.2">
      <c r="A80" s="51">
        <v>74</v>
      </c>
      <c r="B80" s="99">
        <v>1</v>
      </c>
      <c r="C80" s="100" t="s">
        <v>258</v>
      </c>
      <c r="D80" s="100"/>
      <c r="E80" s="100" t="s">
        <v>315</v>
      </c>
      <c r="F80" s="100">
        <v>210</v>
      </c>
      <c r="G80" s="100" t="s">
        <v>331</v>
      </c>
      <c r="H80" s="100" t="s">
        <v>330</v>
      </c>
      <c r="I80" s="101">
        <v>23.9</v>
      </c>
      <c r="J80" s="145" t="s">
        <v>132</v>
      </c>
      <c r="K80" s="145"/>
      <c r="L80" s="145" t="s">
        <v>516</v>
      </c>
      <c r="M80" s="145" t="s">
        <v>37</v>
      </c>
      <c r="N80" s="145">
        <v>2</v>
      </c>
      <c r="O80" s="145" t="s">
        <v>87</v>
      </c>
      <c r="P80" s="100"/>
      <c r="Q80" s="102">
        <v>78.099999999999994</v>
      </c>
      <c r="R80" s="140">
        <f t="shared" si="8"/>
        <v>18.7</v>
      </c>
      <c r="S80" s="141" t="str">
        <f t="shared" si="9"/>
        <v/>
      </c>
      <c r="T80" s="103">
        <f t="shared" si="10"/>
        <v>1866.5899999999997</v>
      </c>
      <c r="U80" s="103" t="e">
        <f t="shared" si="11"/>
        <v>#VALUE!</v>
      </c>
      <c r="V80" s="103" t="e">
        <f t="shared" si="12"/>
        <v>#VALUE!</v>
      </c>
      <c r="W80" s="43" t="str">
        <f t="shared" si="13"/>
        <v>T</v>
      </c>
      <c r="X80" s="43">
        <f t="shared" si="14"/>
        <v>18.7</v>
      </c>
      <c r="Y80" s="43">
        <f t="shared" si="15"/>
        <v>23.9</v>
      </c>
      <c r="Z80" s="43">
        <f>IF(R80&lt;&gt;0,IF(R80=SVS,0,IF(R80=SVSg,0,IF(R80=Stundenverrechnungssatz!G121,0,IF(R80=Stundenverrechnungssatz!I121,0,IF(R80=Stundenverrechnungssatz!K121,0,IF(R80=Stundenverrechnungssatz!M121,0,1)))))))</f>
        <v>0</v>
      </c>
      <c r="AA80" s="44"/>
    </row>
    <row r="81" spans="1:27" s="45" customFormat="1" ht="15" customHeight="1" x14ac:dyDescent="0.2">
      <c r="A81" s="99">
        <v>75</v>
      </c>
      <c r="B81" s="99">
        <v>1</v>
      </c>
      <c r="C81" s="100" t="s">
        <v>258</v>
      </c>
      <c r="D81" s="100"/>
      <c r="E81" s="100" t="s">
        <v>315</v>
      </c>
      <c r="F81" s="100">
        <v>211</v>
      </c>
      <c r="G81" s="100" t="s">
        <v>357</v>
      </c>
      <c r="H81" s="100" t="s">
        <v>330</v>
      </c>
      <c r="I81" s="101">
        <v>65.209999999999994</v>
      </c>
      <c r="J81" s="145" t="s">
        <v>132</v>
      </c>
      <c r="K81" s="145"/>
      <c r="L81" s="145" t="s">
        <v>515</v>
      </c>
      <c r="M81" s="145" t="s">
        <v>32</v>
      </c>
      <c r="N81" s="145">
        <v>5</v>
      </c>
      <c r="O81" s="145" t="s">
        <v>54</v>
      </c>
      <c r="P81" s="100"/>
      <c r="Q81" s="102">
        <v>195.25</v>
      </c>
      <c r="R81" s="140">
        <f t="shared" si="8"/>
        <v>18.7</v>
      </c>
      <c r="S81" s="141" t="str">
        <f t="shared" si="9"/>
        <v/>
      </c>
      <c r="T81" s="103">
        <f t="shared" si="10"/>
        <v>12732.252499999999</v>
      </c>
      <c r="U81" s="103" t="e">
        <f t="shared" si="11"/>
        <v>#VALUE!</v>
      </c>
      <c r="V81" s="103" t="e">
        <f t="shared" si="12"/>
        <v>#VALUE!</v>
      </c>
      <c r="W81" s="43" t="str">
        <f t="shared" si="13"/>
        <v>B</v>
      </c>
      <c r="X81" s="43">
        <f t="shared" si="14"/>
        <v>18.7</v>
      </c>
      <c r="Y81" s="43">
        <f t="shared" si="15"/>
        <v>65.209999999999994</v>
      </c>
      <c r="Z81" s="43">
        <f>IF(R81&lt;&gt;0,IF(R81=SVS,0,IF(R81=SVSg,0,IF(R81=Stundenverrechnungssatz!G122,0,IF(R81=Stundenverrechnungssatz!I122,0,IF(R81=Stundenverrechnungssatz!K122,0,IF(R81=Stundenverrechnungssatz!M122,0,1)))))))</f>
        <v>0</v>
      </c>
      <c r="AA81" s="44"/>
    </row>
    <row r="82" spans="1:27" s="45" customFormat="1" ht="15" customHeight="1" x14ac:dyDescent="0.2">
      <c r="A82" s="51">
        <v>76</v>
      </c>
      <c r="B82" s="99">
        <v>1</v>
      </c>
      <c r="C82" s="100" t="s">
        <v>258</v>
      </c>
      <c r="D82" s="100"/>
      <c r="E82" s="100" t="s">
        <v>315</v>
      </c>
      <c r="F82" s="100">
        <v>212</v>
      </c>
      <c r="G82" s="100" t="s">
        <v>357</v>
      </c>
      <c r="H82" s="100" t="s">
        <v>330</v>
      </c>
      <c r="I82" s="101">
        <v>65.14</v>
      </c>
      <c r="J82" s="145" t="s">
        <v>132</v>
      </c>
      <c r="K82" s="145"/>
      <c r="L82" s="145" t="s">
        <v>515</v>
      </c>
      <c r="M82" s="145" t="s">
        <v>32</v>
      </c>
      <c r="N82" s="145">
        <v>5</v>
      </c>
      <c r="O82" s="145" t="s">
        <v>54</v>
      </c>
      <c r="P82" s="100"/>
      <c r="Q82" s="102">
        <v>195.25</v>
      </c>
      <c r="R82" s="140">
        <f t="shared" si="8"/>
        <v>18.7</v>
      </c>
      <c r="S82" s="141" t="str">
        <f t="shared" si="9"/>
        <v/>
      </c>
      <c r="T82" s="103">
        <f t="shared" si="10"/>
        <v>12718.585000000001</v>
      </c>
      <c r="U82" s="103" t="e">
        <f t="shared" si="11"/>
        <v>#VALUE!</v>
      </c>
      <c r="V82" s="103" t="e">
        <f t="shared" si="12"/>
        <v>#VALUE!</v>
      </c>
      <c r="W82" s="43" t="str">
        <f t="shared" si="13"/>
        <v>B</v>
      </c>
      <c r="X82" s="43">
        <f t="shared" si="14"/>
        <v>18.7</v>
      </c>
      <c r="Y82" s="43">
        <f t="shared" si="15"/>
        <v>65.14</v>
      </c>
      <c r="Z82" s="43">
        <f>IF(R82&lt;&gt;0,IF(R82=SVS,0,IF(R82=SVSg,0,IF(R82=Stundenverrechnungssatz!G123,0,IF(R82=Stundenverrechnungssatz!I123,0,IF(R82=Stundenverrechnungssatz!K123,0,IF(R82=Stundenverrechnungssatz!M123,0,1)))))))</f>
        <v>0</v>
      </c>
      <c r="AA82" s="44"/>
    </row>
    <row r="83" spans="1:27" s="45" customFormat="1" ht="15" customHeight="1" x14ac:dyDescent="0.2">
      <c r="A83" s="99">
        <v>77</v>
      </c>
      <c r="B83" s="99">
        <v>1</v>
      </c>
      <c r="C83" s="100" t="s">
        <v>258</v>
      </c>
      <c r="D83" s="100" t="s">
        <v>320</v>
      </c>
      <c r="E83" s="100" t="s">
        <v>315</v>
      </c>
      <c r="F83" s="100">
        <v>213</v>
      </c>
      <c r="G83" s="100" t="s">
        <v>362</v>
      </c>
      <c r="H83" s="100" t="s">
        <v>338</v>
      </c>
      <c r="I83" s="101">
        <v>11.61</v>
      </c>
      <c r="J83" s="145"/>
      <c r="K83" s="145"/>
      <c r="L83" s="145" t="s">
        <v>521</v>
      </c>
      <c r="M83" s="145" t="s">
        <v>35</v>
      </c>
      <c r="N83" s="145">
        <v>5</v>
      </c>
      <c r="O83" s="145" t="s">
        <v>34</v>
      </c>
      <c r="P83" s="100"/>
      <c r="Q83" s="102">
        <v>195.25</v>
      </c>
      <c r="R83" s="140">
        <f t="shared" si="8"/>
        <v>18.7</v>
      </c>
      <c r="S83" s="141" t="str">
        <f t="shared" si="9"/>
        <v/>
      </c>
      <c r="T83" s="103">
        <f t="shared" si="10"/>
        <v>2266.8525</v>
      </c>
      <c r="U83" s="103" t="e">
        <f t="shared" si="11"/>
        <v>#VALUE!</v>
      </c>
      <c r="V83" s="103" t="e">
        <f t="shared" si="12"/>
        <v>#VALUE!</v>
      </c>
      <c r="W83" s="43" t="str">
        <f t="shared" si="13"/>
        <v>C</v>
      </c>
      <c r="X83" s="43">
        <f t="shared" si="14"/>
        <v>18.7</v>
      </c>
      <c r="Y83" s="43">
        <f t="shared" si="15"/>
        <v>0</v>
      </c>
      <c r="Z83" s="43">
        <f>IF(R83&lt;&gt;0,IF(R83=SVS,0,IF(R83=SVSg,0,IF(R83=Stundenverrechnungssatz!G124,0,IF(R83=Stundenverrechnungssatz!I124,0,IF(R83=Stundenverrechnungssatz!K124,0,IF(R83=Stundenverrechnungssatz!M124,0,1)))))))</f>
        <v>0</v>
      </c>
      <c r="AA83" s="44"/>
    </row>
    <row r="84" spans="1:27" s="45" customFormat="1" ht="15" customHeight="1" x14ac:dyDescent="0.2">
      <c r="A84" s="51">
        <v>78</v>
      </c>
      <c r="B84" s="99">
        <v>1</v>
      </c>
      <c r="C84" s="100" t="s">
        <v>258</v>
      </c>
      <c r="D84" s="100"/>
      <c r="E84" s="100" t="s">
        <v>315</v>
      </c>
      <c r="F84" s="100" t="s">
        <v>274</v>
      </c>
      <c r="G84" s="100" t="s">
        <v>363</v>
      </c>
      <c r="H84" s="100" t="s">
        <v>338</v>
      </c>
      <c r="I84" s="101">
        <v>20.75</v>
      </c>
      <c r="J84" s="145"/>
      <c r="K84" s="145"/>
      <c r="L84" s="145" t="s">
        <v>521</v>
      </c>
      <c r="M84" s="145" t="s">
        <v>35</v>
      </c>
      <c r="N84" s="145">
        <v>5</v>
      </c>
      <c r="O84" s="145" t="s">
        <v>34</v>
      </c>
      <c r="P84" s="100"/>
      <c r="Q84" s="102">
        <v>195.25</v>
      </c>
      <c r="R84" s="140">
        <f t="shared" si="8"/>
        <v>18.7</v>
      </c>
      <c r="S84" s="141" t="str">
        <f t="shared" si="9"/>
        <v/>
      </c>
      <c r="T84" s="103">
        <f t="shared" si="10"/>
        <v>4051.4375</v>
      </c>
      <c r="U84" s="103" t="e">
        <f t="shared" si="11"/>
        <v>#VALUE!</v>
      </c>
      <c r="V84" s="103" t="e">
        <f t="shared" si="12"/>
        <v>#VALUE!</v>
      </c>
      <c r="W84" s="43" t="str">
        <f t="shared" si="13"/>
        <v>C</v>
      </c>
      <c r="X84" s="43">
        <f t="shared" si="14"/>
        <v>18.7</v>
      </c>
      <c r="Y84" s="43">
        <f t="shared" si="15"/>
        <v>0</v>
      </c>
      <c r="Z84" s="43">
        <f>IF(R84&lt;&gt;0,IF(R84=SVS,0,IF(R84=SVSg,0,IF(R84=Stundenverrechnungssatz!G125,0,IF(R84=Stundenverrechnungssatz!I125,0,IF(R84=Stundenverrechnungssatz!K125,0,IF(R84=Stundenverrechnungssatz!M125,0,1)))))))</f>
        <v>0</v>
      </c>
      <c r="AA84" s="44"/>
    </row>
    <row r="85" spans="1:27" s="45" customFormat="1" ht="15" customHeight="1" x14ac:dyDescent="0.2">
      <c r="A85" s="99">
        <v>79</v>
      </c>
      <c r="B85" s="99">
        <v>1</v>
      </c>
      <c r="C85" s="100" t="s">
        <v>258</v>
      </c>
      <c r="D85" s="100" t="s">
        <v>321</v>
      </c>
      <c r="E85" s="100" t="s">
        <v>315</v>
      </c>
      <c r="F85" s="100">
        <v>214</v>
      </c>
      <c r="G85" s="100" t="s">
        <v>362</v>
      </c>
      <c r="H85" s="100" t="s">
        <v>338</v>
      </c>
      <c r="I85" s="101">
        <v>8.52</v>
      </c>
      <c r="J85" s="145"/>
      <c r="K85" s="145"/>
      <c r="L85" s="145" t="s">
        <v>521</v>
      </c>
      <c r="M85" s="145" t="s">
        <v>35</v>
      </c>
      <c r="N85" s="145">
        <v>5</v>
      </c>
      <c r="O85" s="145" t="s">
        <v>34</v>
      </c>
      <c r="P85" s="100"/>
      <c r="Q85" s="102">
        <v>195.25</v>
      </c>
      <c r="R85" s="140">
        <f t="shared" si="8"/>
        <v>18.7</v>
      </c>
      <c r="S85" s="141" t="str">
        <f t="shared" si="9"/>
        <v/>
      </c>
      <c r="T85" s="103">
        <f t="shared" si="10"/>
        <v>1663.53</v>
      </c>
      <c r="U85" s="103" t="e">
        <f t="shared" si="11"/>
        <v>#VALUE!</v>
      </c>
      <c r="V85" s="103" t="e">
        <f t="shared" si="12"/>
        <v>#VALUE!</v>
      </c>
      <c r="W85" s="43" t="str">
        <f t="shared" si="13"/>
        <v>C</v>
      </c>
      <c r="X85" s="43">
        <f t="shared" si="14"/>
        <v>18.7</v>
      </c>
      <c r="Y85" s="43">
        <f t="shared" si="15"/>
        <v>0</v>
      </c>
      <c r="Z85" s="43">
        <f>IF(R85&lt;&gt;0,IF(R85=SVS,0,IF(R85=SVSg,0,IF(R85=Stundenverrechnungssatz!G126,0,IF(R85=Stundenverrechnungssatz!I126,0,IF(R85=Stundenverrechnungssatz!K126,0,IF(R85=Stundenverrechnungssatz!M126,0,1)))))))</f>
        <v>0</v>
      </c>
      <c r="AA85" s="44"/>
    </row>
    <row r="86" spans="1:27" s="45" customFormat="1" ht="15" customHeight="1" x14ac:dyDescent="0.2">
      <c r="A86" s="51">
        <v>80</v>
      </c>
      <c r="B86" s="99">
        <v>1</v>
      </c>
      <c r="C86" s="100" t="s">
        <v>258</v>
      </c>
      <c r="D86" s="100"/>
      <c r="E86" s="100" t="s">
        <v>315</v>
      </c>
      <c r="F86" s="100" t="s">
        <v>275</v>
      </c>
      <c r="G86" s="100" t="s">
        <v>364</v>
      </c>
      <c r="H86" s="100" t="s">
        <v>338</v>
      </c>
      <c r="I86" s="101">
        <v>15.54</v>
      </c>
      <c r="J86" s="145"/>
      <c r="K86" s="145"/>
      <c r="L86" s="145" t="s">
        <v>521</v>
      </c>
      <c r="M86" s="145" t="s">
        <v>35</v>
      </c>
      <c r="N86" s="145">
        <v>5</v>
      </c>
      <c r="O86" s="145" t="s">
        <v>34</v>
      </c>
      <c r="P86" s="100"/>
      <c r="Q86" s="102">
        <v>195.25</v>
      </c>
      <c r="R86" s="140">
        <f t="shared" si="8"/>
        <v>18.7</v>
      </c>
      <c r="S86" s="141" t="str">
        <f t="shared" si="9"/>
        <v/>
      </c>
      <c r="T86" s="103">
        <f t="shared" si="10"/>
        <v>3034.1849999999999</v>
      </c>
      <c r="U86" s="103" t="e">
        <f t="shared" si="11"/>
        <v>#VALUE!</v>
      </c>
      <c r="V86" s="103" t="e">
        <f t="shared" si="12"/>
        <v>#VALUE!</v>
      </c>
      <c r="W86" s="43" t="str">
        <f t="shared" si="13"/>
        <v>C</v>
      </c>
      <c r="X86" s="43">
        <f t="shared" si="14"/>
        <v>18.7</v>
      </c>
      <c r="Y86" s="43">
        <f t="shared" si="15"/>
        <v>0</v>
      </c>
      <c r="Z86" s="43">
        <f>IF(R86&lt;&gt;0,IF(R86=SVS,0,IF(R86=SVSg,0,IF(R86=Stundenverrechnungssatz!G127,0,IF(R86=Stundenverrechnungssatz!I127,0,IF(R86=Stundenverrechnungssatz!K127,0,IF(R86=Stundenverrechnungssatz!M127,0,1)))))))</f>
        <v>0</v>
      </c>
      <c r="AA86" s="44"/>
    </row>
    <row r="87" spans="1:27" s="44" customFormat="1" ht="15" customHeight="1" x14ac:dyDescent="0.2">
      <c r="A87" s="99">
        <v>81</v>
      </c>
      <c r="B87" s="99">
        <v>1</v>
      </c>
      <c r="C87" s="100" t="s">
        <v>258</v>
      </c>
      <c r="D87" s="100"/>
      <c r="E87" s="100" t="s">
        <v>315</v>
      </c>
      <c r="F87" s="100">
        <v>215</v>
      </c>
      <c r="G87" s="100" t="s">
        <v>357</v>
      </c>
      <c r="H87" s="100" t="s">
        <v>330</v>
      </c>
      <c r="I87" s="101">
        <v>66.739999999999995</v>
      </c>
      <c r="J87" s="145" t="s">
        <v>132</v>
      </c>
      <c r="K87" s="145"/>
      <c r="L87" s="145" t="s">
        <v>515</v>
      </c>
      <c r="M87" s="145" t="s">
        <v>32</v>
      </c>
      <c r="N87" s="145">
        <v>5</v>
      </c>
      <c r="O87" s="145" t="s">
        <v>54</v>
      </c>
      <c r="P87" s="100"/>
      <c r="Q87" s="102">
        <v>195.25</v>
      </c>
      <c r="R87" s="140">
        <f t="shared" si="8"/>
        <v>18.7</v>
      </c>
      <c r="S87" s="141" t="str">
        <f t="shared" si="9"/>
        <v/>
      </c>
      <c r="T87" s="103">
        <f t="shared" si="10"/>
        <v>13030.984999999999</v>
      </c>
      <c r="U87" s="103" t="e">
        <f t="shared" si="11"/>
        <v>#VALUE!</v>
      </c>
      <c r="V87" s="103" t="e">
        <f t="shared" si="12"/>
        <v>#VALUE!</v>
      </c>
      <c r="W87" s="43" t="str">
        <f t="shared" si="13"/>
        <v>B</v>
      </c>
      <c r="X87" s="43">
        <f t="shared" si="14"/>
        <v>18.7</v>
      </c>
      <c r="Y87" s="43">
        <f t="shared" si="15"/>
        <v>66.739999999999995</v>
      </c>
      <c r="Z87" s="43">
        <f>IF(R87&lt;&gt;0,IF(R87=SVS,0,IF(R87=SVSg,0,IF(R87=Stundenverrechnungssatz!G128,0,IF(R87=Stundenverrechnungssatz!I128,0,IF(R87=Stundenverrechnungssatz!K128,0,IF(R87=Stundenverrechnungssatz!M128,0,1)))))))</f>
        <v>0</v>
      </c>
    </row>
    <row r="88" spans="1:27" s="45" customFormat="1" ht="15" customHeight="1" x14ac:dyDescent="0.2">
      <c r="A88" s="51">
        <v>82</v>
      </c>
      <c r="B88" s="99">
        <v>1</v>
      </c>
      <c r="C88" s="100" t="s">
        <v>258</v>
      </c>
      <c r="D88" s="100"/>
      <c r="E88" s="100" t="s">
        <v>315</v>
      </c>
      <c r="F88" s="100">
        <v>216</v>
      </c>
      <c r="G88" s="100" t="s">
        <v>378</v>
      </c>
      <c r="H88" s="100" t="s">
        <v>358</v>
      </c>
      <c r="I88" s="101">
        <v>36.799999999999997</v>
      </c>
      <c r="J88" s="145" t="s">
        <v>132</v>
      </c>
      <c r="K88" s="145"/>
      <c r="L88" s="145" t="s">
        <v>45</v>
      </c>
      <c r="M88" s="145" t="s">
        <v>31</v>
      </c>
      <c r="N88" s="145">
        <v>2</v>
      </c>
      <c r="O88" s="145" t="s">
        <v>53</v>
      </c>
      <c r="P88" s="100"/>
      <c r="Q88" s="102">
        <v>78.099999999999994</v>
      </c>
      <c r="R88" s="140">
        <f t="shared" si="8"/>
        <v>18.7</v>
      </c>
      <c r="S88" s="141" t="str">
        <f t="shared" si="9"/>
        <v/>
      </c>
      <c r="T88" s="103">
        <f t="shared" si="10"/>
        <v>2874.0799999999995</v>
      </c>
      <c r="U88" s="103" t="e">
        <f t="shared" si="11"/>
        <v>#VALUE!</v>
      </c>
      <c r="V88" s="103" t="e">
        <f t="shared" si="12"/>
        <v>#VALUE!</v>
      </c>
      <c r="W88" s="43" t="str">
        <f t="shared" si="13"/>
        <v>A</v>
      </c>
      <c r="X88" s="43">
        <f t="shared" si="14"/>
        <v>18.7</v>
      </c>
      <c r="Y88" s="43">
        <f t="shared" si="15"/>
        <v>36.799999999999997</v>
      </c>
      <c r="Z88" s="43">
        <f>IF(R88&lt;&gt;0,IF(R88=SVS,0,IF(R88=SVSg,0,IF(R88=Stundenverrechnungssatz!G129,0,IF(R88=Stundenverrechnungssatz!I129,0,IF(R88=Stundenverrechnungssatz!K129,0,IF(R88=Stundenverrechnungssatz!M129,0,1)))))))</f>
        <v>0</v>
      </c>
      <c r="AA88" s="44"/>
    </row>
    <row r="89" spans="1:27" s="44" customFormat="1" ht="15" customHeight="1" x14ac:dyDescent="0.2">
      <c r="A89" s="99">
        <v>83</v>
      </c>
      <c r="B89" s="99">
        <v>1</v>
      </c>
      <c r="C89" s="100" t="s">
        <v>258</v>
      </c>
      <c r="D89" s="100"/>
      <c r="E89" s="100" t="s">
        <v>315</v>
      </c>
      <c r="F89" s="100">
        <v>217</v>
      </c>
      <c r="G89" s="100" t="s">
        <v>379</v>
      </c>
      <c r="H89" s="100" t="s">
        <v>358</v>
      </c>
      <c r="I89" s="101">
        <v>20.420000000000002</v>
      </c>
      <c r="J89" s="145" t="s">
        <v>132</v>
      </c>
      <c r="K89" s="145"/>
      <c r="L89" s="145" t="s">
        <v>515</v>
      </c>
      <c r="M89" s="145" t="s">
        <v>32</v>
      </c>
      <c r="N89" s="145">
        <v>2</v>
      </c>
      <c r="O89" s="145" t="s">
        <v>56</v>
      </c>
      <c r="P89" s="100"/>
      <c r="Q89" s="102">
        <v>78.099999999999994</v>
      </c>
      <c r="R89" s="140">
        <f t="shared" si="8"/>
        <v>18.7</v>
      </c>
      <c r="S89" s="141" t="str">
        <f t="shared" si="9"/>
        <v/>
      </c>
      <c r="T89" s="103">
        <f t="shared" si="10"/>
        <v>1594.8019999999999</v>
      </c>
      <c r="U89" s="103" t="e">
        <f t="shared" si="11"/>
        <v>#VALUE!</v>
      </c>
      <c r="V89" s="103" t="e">
        <f t="shared" si="12"/>
        <v>#VALUE!</v>
      </c>
      <c r="W89" s="43" t="str">
        <f t="shared" si="13"/>
        <v>B</v>
      </c>
      <c r="X89" s="43">
        <f t="shared" si="14"/>
        <v>18.7</v>
      </c>
      <c r="Y89" s="43">
        <f t="shared" si="15"/>
        <v>20.420000000000002</v>
      </c>
      <c r="Z89" s="43">
        <f>IF(R89&lt;&gt;0,IF(R89=SVS,0,IF(R89=SVSg,0,IF(R89=Stundenverrechnungssatz!G130,0,IF(R89=Stundenverrechnungssatz!I130,0,IF(R89=Stundenverrechnungssatz!K130,0,IF(R89=Stundenverrechnungssatz!M130,0,1)))))))</f>
        <v>0</v>
      </c>
    </row>
    <row r="90" spans="1:27" s="45" customFormat="1" ht="15" customHeight="1" x14ac:dyDescent="0.2">
      <c r="A90" s="51">
        <v>84</v>
      </c>
      <c r="B90" s="99">
        <v>1</v>
      </c>
      <c r="C90" s="100" t="s">
        <v>258</v>
      </c>
      <c r="D90" s="100"/>
      <c r="E90" s="100" t="s">
        <v>315</v>
      </c>
      <c r="F90" s="100">
        <v>218</v>
      </c>
      <c r="G90" s="100" t="s">
        <v>380</v>
      </c>
      <c r="H90" s="100" t="s">
        <v>358</v>
      </c>
      <c r="I90" s="101">
        <v>11.87</v>
      </c>
      <c r="J90" s="145" t="s">
        <v>132</v>
      </c>
      <c r="K90" s="145"/>
      <c r="L90" s="145" t="s">
        <v>518</v>
      </c>
      <c r="M90" s="145" t="s">
        <v>37</v>
      </c>
      <c r="N90" s="145" t="s">
        <v>124</v>
      </c>
      <c r="O90" s="145" t="s">
        <v>89</v>
      </c>
      <c r="P90" s="100"/>
      <c r="Q90" s="102">
        <v>24</v>
      </c>
      <c r="R90" s="140">
        <f t="shared" si="8"/>
        <v>18.7</v>
      </c>
      <c r="S90" s="141" t="str">
        <f t="shared" si="9"/>
        <v/>
      </c>
      <c r="T90" s="103">
        <f t="shared" si="10"/>
        <v>284.88</v>
      </c>
      <c r="U90" s="103" t="e">
        <f t="shared" si="11"/>
        <v>#VALUE!</v>
      </c>
      <c r="V90" s="103" t="e">
        <f t="shared" si="12"/>
        <v>#VALUE!</v>
      </c>
      <c r="W90" s="43" t="str">
        <f t="shared" si="13"/>
        <v>T</v>
      </c>
      <c r="X90" s="43">
        <f t="shared" si="14"/>
        <v>18.7</v>
      </c>
      <c r="Y90" s="43">
        <f t="shared" si="15"/>
        <v>11.87</v>
      </c>
      <c r="Z90" s="43">
        <f>IF(R90&lt;&gt;0,IF(R90=SVS,0,IF(R90=SVSg,0,IF(R90=Stundenverrechnungssatz!G131,0,IF(R90=Stundenverrechnungssatz!I131,0,IF(R90=Stundenverrechnungssatz!K131,0,IF(R90=Stundenverrechnungssatz!M131,0,1)))))))</f>
        <v>0</v>
      </c>
      <c r="AA90" s="44"/>
    </row>
    <row r="91" spans="1:27" s="44" customFormat="1" ht="15" customHeight="1" x14ac:dyDescent="0.2">
      <c r="A91" s="99">
        <v>85</v>
      </c>
      <c r="B91" s="99">
        <v>1</v>
      </c>
      <c r="C91" s="100" t="s">
        <v>258</v>
      </c>
      <c r="D91" s="100"/>
      <c r="E91" s="100" t="s">
        <v>315</v>
      </c>
      <c r="F91" s="100">
        <v>219</v>
      </c>
      <c r="G91" s="100" t="s">
        <v>323</v>
      </c>
      <c r="H91" s="100" t="s">
        <v>330</v>
      </c>
      <c r="I91" s="101">
        <v>193.31</v>
      </c>
      <c r="J91" s="145" t="s">
        <v>132</v>
      </c>
      <c r="K91" s="145"/>
      <c r="L91" s="145" t="s">
        <v>516</v>
      </c>
      <c r="M91" s="145" t="s">
        <v>74</v>
      </c>
      <c r="N91" s="145">
        <v>1</v>
      </c>
      <c r="O91" s="145" t="s">
        <v>76</v>
      </c>
      <c r="P91" s="100"/>
      <c r="Q91" s="102">
        <v>39.049999999999997</v>
      </c>
      <c r="R91" s="140">
        <f t="shared" si="8"/>
        <v>18.7</v>
      </c>
      <c r="S91" s="141" t="str">
        <f t="shared" si="9"/>
        <v/>
      </c>
      <c r="T91" s="103">
        <f t="shared" si="10"/>
        <v>7548.7554999999993</v>
      </c>
      <c r="U91" s="103" t="e">
        <f t="shared" si="11"/>
        <v>#VALUE!</v>
      </c>
      <c r="V91" s="103" t="e">
        <f t="shared" si="12"/>
        <v>#VALUE!</v>
      </c>
      <c r="W91" s="43" t="str">
        <f t="shared" si="13"/>
        <v>H</v>
      </c>
      <c r="X91" s="43">
        <f t="shared" si="14"/>
        <v>18.7</v>
      </c>
      <c r="Y91" s="43">
        <f t="shared" si="15"/>
        <v>193.31</v>
      </c>
      <c r="Z91" s="43">
        <f>IF(R91&lt;&gt;0,IF(R91=SVS,0,IF(R91=SVSg,0,IF(R91=Stundenverrechnungssatz!G132,0,IF(R91=Stundenverrechnungssatz!I132,0,IF(R91=Stundenverrechnungssatz!K132,0,IF(R91=Stundenverrechnungssatz!M132,0,1)))))))</f>
        <v>0</v>
      </c>
    </row>
    <row r="92" spans="1:27" s="45" customFormat="1" ht="15" customHeight="1" x14ac:dyDescent="0.2">
      <c r="A92" s="51">
        <v>86</v>
      </c>
      <c r="B92" s="99">
        <v>1</v>
      </c>
      <c r="C92" s="100" t="s">
        <v>258</v>
      </c>
      <c r="D92" s="100"/>
      <c r="E92" s="100" t="s">
        <v>315</v>
      </c>
      <c r="F92" s="100">
        <v>220</v>
      </c>
      <c r="G92" s="100" t="s">
        <v>340</v>
      </c>
      <c r="H92" s="100" t="s">
        <v>330</v>
      </c>
      <c r="I92" s="101">
        <v>9.26</v>
      </c>
      <c r="J92" s="145" t="s">
        <v>132</v>
      </c>
      <c r="K92" s="145"/>
      <c r="L92" s="145" t="s">
        <v>519</v>
      </c>
      <c r="M92" s="145" t="s">
        <v>68</v>
      </c>
      <c r="N92" s="145" t="s">
        <v>125</v>
      </c>
      <c r="O92" s="145" t="s">
        <v>71</v>
      </c>
      <c r="P92" s="100"/>
      <c r="Q92" s="102">
        <v>12</v>
      </c>
      <c r="R92" s="140">
        <f t="shared" si="8"/>
        <v>18.7</v>
      </c>
      <c r="S92" s="141" t="str">
        <f t="shared" si="9"/>
        <v/>
      </c>
      <c r="T92" s="103">
        <f t="shared" si="10"/>
        <v>111.12</v>
      </c>
      <c r="U92" s="103" t="e">
        <f t="shared" si="11"/>
        <v>#VALUE!</v>
      </c>
      <c r="V92" s="103" t="e">
        <f t="shared" si="12"/>
        <v>#VALUE!</v>
      </c>
      <c r="W92" s="43" t="str">
        <f t="shared" si="13"/>
        <v>F</v>
      </c>
      <c r="X92" s="43">
        <f t="shared" si="14"/>
        <v>18.7</v>
      </c>
      <c r="Y92" s="43">
        <f t="shared" si="15"/>
        <v>9.26</v>
      </c>
      <c r="Z92" s="43">
        <f>IF(R92&lt;&gt;0,IF(R92=SVS,0,IF(R92=SVSg,0,IF(R92=Stundenverrechnungssatz!G133,0,IF(R92=Stundenverrechnungssatz!I133,0,IF(R92=Stundenverrechnungssatz!K133,0,IF(R92=Stundenverrechnungssatz!M133,0,1)))))))</f>
        <v>0</v>
      </c>
      <c r="AA92" s="44"/>
    </row>
    <row r="93" spans="1:27" s="44" customFormat="1" ht="15" customHeight="1" x14ac:dyDescent="0.2">
      <c r="A93" s="99">
        <v>87</v>
      </c>
      <c r="B93" s="99">
        <v>1</v>
      </c>
      <c r="C93" s="100" t="s">
        <v>258</v>
      </c>
      <c r="D93" s="100"/>
      <c r="E93" s="100" t="s">
        <v>315</v>
      </c>
      <c r="F93" s="100">
        <v>221</v>
      </c>
      <c r="G93" s="100" t="s">
        <v>371</v>
      </c>
      <c r="H93" s="100" t="s">
        <v>330</v>
      </c>
      <c r="I93" s="101">
        <v>8.32</v>
      </c>
      <c r="J93" s="145" t="s">
        <v>132</v>
      </c>
      <c r="K93" s="145"/>
      <c r="L93" s="145" t="s">
        <v>519</v>
      </c>
      <c r="M93" s="145" t="s">
        <v>68</v>
      </c>
      <c r="N93" s="145" t="s">
        <v>125</v>
      </c>
      <c r="O93" s="145" t="s">
        <v>71</v>
      </c>
      <c r="P93" s="100"/>
      <c r="Q93" s="102">
        <v>12</v>
      </c>
      <c r="R93" s="140">
        <f t="shared" si="8"/>
        <v>18.7</v>
      </c>
      <c r="S93" s="141" t="str">
        <f t="shared" si="9"/>
        <v/>
      </c>
      <c r="T93" s="103">
        <f t="shared" si="10"/>
        <v>99.84</v>
      </c>
      <c r="U93" s="103" t="e">
        <f t="shared" si="11"/>
        <v>#VALUE!</v>
      </c>
      <c r="V93" s="103" t="e">
        <f t="shared" si="12"/>
        <v>#VALUE!</v>
      </c>
      <c r="W93" s="43" t="str">
        <f t="shared" si="13"/>
        <v>F</v>
      </c>
      <c r="X93" s="43">
        <f t="shared" si="14"/>
        <v>18.7</v>
      </c>
      <c r="Y93" s="43">
        <f t="shared" si="15"/>
        <v>8.32</v>
      </c>
      <c r="Z93" s="43">
        <f>IF(R93&lt;&gt;0,IF(R93=SVS,0,IF(R93=SVSg,0,IF(R93=Stundenverrechnungssatz!G134,0,IF(R93=Stundenverrechnungssatz!I134,0,IF(R93=Stundenverrechnungssatz!K134,0,IF(R93=Stundenverrechnungssatz!M134,0,1)))))))</f>
        <v>0</v>
      </c>
    </row>
    <row r="94" spans="1:27" s="44" customFormat="1" ht="15" customHeight="1" x14ac:dyDescent="0.2">
      <c r="A94" s="51">
        <v>88</v>
      </c>
      <c r="B94" s="99">
        <v>1</v>
      </c>
      <c r="C94" s="100" t="s">
        <v>258</v>
      </c>
      <c r="D94" s="100"/>
      <c r="E94" s="100" t="s">
        <v>315</v>
      </c>
      <c r="F94" s="100" t="s">
        <v>31</v>
      </c>
      <c r="G94" s="100" t="s">
        <v>353</v>
      </c>
      <c r="H94" s="100" t="s">
        <v>330</v>
      </c>
      <c r="I94" s="101">
        <v>55.77</v>
      </c>
      <c r="J94" s="145" t="s">
        <v>132</v>
      </c>
      <c r="K94" s="145"/>
      <c r="L94" s="145" t="s">
        <v>519</v>
      </c>
      <c r="M94" s="145" t="s">
        <v>68</v>
      </c>
      <c r="N94" s="145">
        <v>5</v>
      </c>
      <c r="O94" s="145" t="s">
        <v>39</v>
      </c>
      <c r="P94" s="100"/>
      <c r="Q94" s="102">
        <v>195.25</v>
      </c>
      <c r="R94" s="140">
        <f t="shared" si="8"/>
        <v>18.7</v>
      </c>
      <c r="S94" s="141" t="str">
        <f t="shared" si="9"/>
        <v/>
      </c>
      <c r="T94" s="103">
        <f t="shared" si="10"/>
        <v>10889.092500000001</v>
      </c>
      <c r="U94" s="103" t="e">
        <f t="shared" si="11"/>
        <v>#VALUE!</v>
      </c>
      <c r="V94" s="103" t="e">
        <f t="shared" si="12"/>
        <v>#VALUE!</v>
      </c>
      <c r="W94" s="43" t="str">
        <f t="shared" si="13"/>
        <v>F</v>
      </c>
      <c r="X94" s="43">
        <f t="shared" si="14"/>
        <v>18.7</v>
      </c>
      <c r="Y94" s="43">
        <f t="shared" si="15"/>
        <v>55.77</v>
      </c>
      <c r="Z94" s="43">
        <f>IF(R94&lt;&gt;0,IF(R94=SVS,0,IF(R94=SVSg,0,IF(R94=Stundenverrechnungssatz!G135,0,IF(R94=Stundenverrechnungssatz!I135,0,IF(R94=Stundenverrechnungssatz!K135,0,IF(R94=Stundenverrechnungssatz!M135,0,1)))))))</f>
        <v>0</v>
      </c>
    </row>
    <row r="95" spans="1:27" s="45" customFormat="1" ht="15" customHeight="1" x14ac:dyDescent="0.2">
      <c r="A95" s="99">
        <v>89</v>
      </c>
      <c r="B95" s="99">
        <v>1</v>
      </c>
      <c r="C95" s="100" t="s">
        <v>258</v>
      </c>
      <c r="D95" s="100"/>
      <c r="E95" s="100" t="s">
        <v>315</v>
      </c>
      <c r="F95" s="100" t="s">
        <v>32</v>
      </c>
      <c r="G95" s="100" t="s">
        <v>352</v>
      </c>
      <c r="H95" s="100" t="s">
        <v>334</v>
      </c>
      <c r="I95" s="101">
        <v>24.22</v>
      </c>
      <c r="J95" s="145" t="s">
        <v>132</v>
      </c>
      <c r="K95" s="145"/>
      <c r="L95" s="145" t="s">
        <v>381</v>
      </c>
      <c r="M95" s="145" t="s">
        <v>64</v>
      </c>
      <c r="N95" s="145">
        <v>5</v>
      </c>
      <c r="O95" s="145" t="s">
        <v>62</v>
      </c>
      <c r="P95" s="100"/>
      <c r="Q95" s="102">
        <v>195.25</v>
      </c>
      <c r="R95" s="140">
        <f t="shared" si="8"/>
        <v>18.7</v>
      </c>
      <c r="S95" s="141" t="str">
        <f t="shared" si="9"/>
        <v/>
      </c>
      <c r="T95" s="103">
        <f t="shared" si="10"/>
        <v>4728.9549999999999</v>
      </c>
      <c r="U95" s="103" t="e">
        <f t="shared" si="11"/>
        <v>#VALUE!</v>
      </c>
      <c r="V95" s="103" t="e">
        <f t="shared" si="12"/>
        <v>#VALUE!</v>
      </c>
      <c r="W95" s="43" t="str">
        <f t="shared" si="13"/>
        <v>E</v>
      </c>
      <c r="X95" s="43">
        <f t="shared" si="14"/>
        <v>18.7</v>
      </c>
      <c r="Y95" s="43">
        <f t="shared" si="15"/>
        <v>24.22</v>
      </c>
      <c r="Z95" s="43">
        <f>IF(R95&lt;&gt;0,IF(R95=SVS,0,IF(R95=SVSg,0,IF(R95=Stundenverrechnungssatz!G136,0,IF(R95=Stundenverrechnungssatz!I136,0,IF(R95=Stundenverrechnungssatz!K136,0,IF(R95=Stundenverrechnungssatz!M136,0,1)))))))</f>
        <v>0</v>
      </c>
      <c r="AA95" s="44"/>
    </row>
    <row r="96" spans="1:27" s="45" customFormat="1" ht="15" customHeight="1" x14ac:dyDescent="0.2">
      <c r="A96" s="51">
        <v>90</v>
      </c>
      <c r="B96" s="99">
        <v>1</v>
      </c>
      <c r="C96" s="100" t="s">
        <v>258</v>
      </c>
      <c r="D96" s="100"/>
      <c r="E96" s="100" t="s">
        <v>315</v>
      </c>
      <c r="F96" s="100" t="s">
        <v>35</v>
      </c>
      <c r="G96" s="100" t="s">
        <v>369</v>
      </c>
      <c r="H96" s="100" t="s">
        <v>330</v>
      </c>
      <c r="I96" s="101">
        <v>101.82</v>
      </c>
      <c r="J96" s="145" t="s">
        <v>132</v>
      </c>
      <c r="K96" s="145"/>
      <c r="L96" s="145" t="s">
        <v>519</v>
      </c>
      <c r="M96" s="145" t="s">
        <v>68</v>
      </c>
      <c r="N96" s="145">
        <v>5</v>
      </c>
      <c r="O96" s="145" t="s">
        <v>39</v>
      </c>
      <c r="P96" s="100"/>
      <c r="Q96" s="102">
        <v>195.25</v>
      </c>
      <c r="R96" s="140">
        <f t="shared" si="8"/>
        <v>18.7</v>
      </c>
      <c r="S96" s="141" t="str">
        <f t="shared" si="9"/>
        <v/>
      </c>
      <c r="T96" s="103">
        <f t="shared" si="10"/>
        <v>19880.355</v>
      </c>
      <c r="U96" s="103" t="e">
        <f t="shared" si="11"/>
        <v>#VALUE!</v>
      </c>
      <c r="V96" s="103" t="e">
        <f t="shared" si="12"/>
        <v>#VALUE!</v>
      </c>
      <c r="W96" s="43" t="str">
        <f t="shared" si="13"/>
        <v>F</v>
      </c>
      <c r="X96" s="43">
        <f t="shared" si="14"/>
        <v>18.7</v>
      </c>
      <c r="Y96" s="43">
        <f t="shared" si="15"/>
        <v>101.82</v>
      </c>
      <c r="Z96" s="43">
        <f>IF(R96&lt;&gt;0,IF(R96=SVS,0,IF(R96=SVSg,0,IF(R96=Stundenverrechnungssatz!G137,0,IF(R96=Stundenverrechnungssatz!I137,0,IF(R96=Stundenverrechnungssatz!K137,0,IF(R96=Stundenverrechnungssatz!M137,0,1)))))))</f>
        <v>0</v>
      </c>
      <c r="AA96" s="44"/>
    </row>
    <row r="97" spans="1:27" s="45" customFormat="1" ht="15" customHeight="1" x14ac:dyDescent="0.2">
      <c r="A97" s="99">
        <v>91</v>
      </c>
      <c r="B97" s="99">
        <v>1</v>
      </c>
      <c r="C97" s="100" t="s">
        <v>258</v>
      </c>
      <c r="D97" s="100"/>
      <c r="E97" s="100" t="s">
        <v>315</v>
      </c>
      <c r="F97" s="100" t="s">
        <v>35</v>
      </c>
      <c r="G97" s="100" t="s">
        <v>369</v>
      </c>
      <c r="H97" s="100" t="s">
        <v>334</v>
      </c>
      <c r="I97" s="101">
        <v>24.97</v>
      </c>
      <c r="J97" s="145" t="s">
        <v>132</v>
      </c>
      <c r="K97" s="145"/>
      <c r="L97" s="145" t="s">
        <v>519</v>
      </c>
      <c r="M97" s="145" t="s">
        <v>68</v>
      </c>
      <c r="N97" s="145">
        <v>5</v>
      </c>
      <c r="O97" s="145" t="s">
        <v>39</v>
      </c>
      <c r="P97" s="100"/>
      <c r="Q97" s="102">
        <v>195.25</v>
      </c>
      <c r="R97" s="140">
        <f t="shared" si="8"/>
        <v>18.7</v>
      </c>
      <c r="S97" s="141" t="str">
        <f t="shared" si="9"/>
        <v/>
      </c>
      <c r="T97" s="103">
        <f t="shared" si="10"/>
        <v>4875.3924999999999</v>
      </c>
      <c r="U97" s="103" t="e">
        <f t="shared" si="11"/>
        <v>#VALUE!</v>
      </c>
      <c r="V97" s="103" t="e">
        <f t="shared" si="12"/>
        <v>#VALUE!</v>
      </c>
      <c r="W97" s="43" t="str">
        <f t="shared" si="13"/>
        <v>F</v>
      </c>
      <c r="X97" s="43">
        <f t="shared" si="14"/>
        <v>18.7</v>
      </c>
      <c r="Y97" s="43">
        <f t="shared" si="15"/>
        <v>24.97</v>
      </c>
      <c r="Z97" s="43">
        <f>IF(R97&lt;&gt;0,IF(R97=SVS,0,IF(R97=SVSg,0,IF(R97=Stundenverrechnungssatz!G138,0,IF(R97=Stundenverrechnungssatz!I138,0,IF(R97=Stundenverrechnungssatz!K138,0,IF(R97=Stundenverrechnungssatz!M138,0,1)))))))</f>
        <v>0</v>
      </c>
      <c r="AA97" s="44"/>
    </row>
    <row r="98" spans="1:27" s="45" customFormat="1" ht="15" customHeight="1" x14ac:dyDescent="0.2">
      <c r="A98" s="51">
        <v>92</v>
      </c>
      <c r="B98" s="99">
        <v>1</v>
      </c>
      <c r="C98" s="100" t="s">
        <v>258</v>
      </c>
      <c r="D98" s="100"/>
      <c r="E98" s="100" t="s">
        <v>315</v>
      </c>
      <c r="F98" s="100" t="s">
        <v>40</v>
      </c>
      <c r="G98" s="100" t="s">
        <v>355</v>
      </c>
      <c r="H98" s="100" t="s">
        <v>338</v>
      </c>
      <c r="I98" s="101">
        <v>3.11</v>
      </c>
      <c r="J98" s="145" t="s">
        <v>132</v>
      </c>
      <c r="K98" s="145"/>
      <c r="L98" s="145" t="s">
        <v>381</v>
      </c>
      <c r="M98" s="145" t="s">
        <v>64</v>
      </c>
      <c r="N98" s="145">
        <v>5</v>
      </c>
      <c r="O98" s="145" t="s">
        <v>62</v>
      </c>
      <c r="P98" s="100"/>
      <c r="Q98" s="102">
        <v>195.25</v>
      </c>
      <c r="R98" s="140">
        <f t="shared" si="8"/>
        <v>18.7</v>
      </c>
      <c r="S98" s="141" t="str">
        <f t="shared" si="9"/>
        <v/>
      </c>
      <c r="T98" s="103">
        <f t="shared" si="10"/>
        <v>607.22749999999996</v>
      </c>
      <c r="U98" s="103" t="e">
        <f t="shared" si="11"/>
        <v>#VALUE!</v>
      </c>
      <c r="V98" s="103" t="e">
        <f t="shared" si="12"/>
        <v>#VALUE!</v>
      </c>
      <c r="W98" s="43" t="str">
        <f t="shared" si="13"/>
        <v>E</v>
      </c>
      <c r="X98" s="43">
        <f t="shared" si="14"/>
        <v>18.7</v>
      </c>
      <c r="Y98" s="43">
        <f t="shared" si="15"/>
        <v>3.11</v>
      </c>
      <c r="Z98" s="43">
        <f>IF(R98&lt;&gt;0,IF(R98=SVS,0,IF(R98=SVSg,0,IF(R98=Stundenverrechnungssatz!G139,0,IF(R98=Stundenverrechnungssatz!I139,0,IF(R98=Stundenverrechnungssatz!K139,0,IF(R98=Stundenverrechnungssatz!M139,0,1)))))))</f>
        <v>0</v>
      </c>
      <c r="AA98" s="44"/>
    </row>
    <row r="99" spans="1:27" s="45" customFormat="1" ht="15" customHeight="1" x14ac:dyDescent="0.2">
      <c r="A99" s="99">
        <v>93</v>
      </c>
      <c r="B99" s="99">
        <v>1</v>
      </c>
      <c r="C99" s="100" t="s">
        <v>258</v>
      </c>
      <c r="D99" s="100"/>
      <c r="E99" s="100" t="s">
        <v>315</v>
      </c>
      <c r="F99" s="100" t="s">
        <v>64</v>
      </c>
      <c r="G99" s="100" t="s">
        <v>356</v>
      </c>
      <c r="H99" s="100" t="s">
        <v>334</v>
      </c>
      <c r="I99" s="101">
        <v>24.35</v>
      </c>
      <c r="J99" s="145" t="s">
        <v>132</v>
      </c>
      <c r="K99" s="145"/>
      <c r="L99" s="145" t="s">
        <v>381</v>
      </c>
      <c r="M99" s="145" t="s">
        <v>64</v>
      </c>
      <c r="N99" s="145">
        <v>5</v>
      </c>
      <c r="O99" s="145" t="s">
        <v>62</v>
      </c>
      <c r="P99" s="100"/>
      <c r="Q99" s="102">
        <v>195.25</v>
      </c>
      <c r="R99" s="140">
        <f t="shared" si="8"/>
        <v>18.7</v>
      </c>
      <c r="S99" s="141" t="str">
        <f t="shared" si="9"/>
        <v/>
      </c>
      <c r="T99" s="103">
        <f t="shared" si="10"/>
        <v>4754.3375000000005</v>
      </c>
      <c r="U99" s="103" t="e">
        <f t="shared" si="11"/>
        <v>#VALUE!</v>
      </c>
      <c r="V99" s="103" t="e">
        <f t="shared" si="12"/>
        <v>#VALUE!</v>
      </c>
      <c r="W99" s="43" t="str">
        <f t="shared" si="13"/>
        <v>E</v>
      </c>
      <c r="X99" s="43">
        <f t="shared" si="14"/>
        <v>18.7</v>
      </c>
      <c r="Y99" s="43">
        <f t="shared" si="15"/>
        <v>24.35</v>
      </c>
      <c r="Z99" s="43">
        <f>IF(R99&lt;&gt;0,IF(R99=SVS,0,IF(R99=SVSg,0,IF(R99=Stundenverrechnungssatz!G140,0,IF(R99=Stundenverrechnungssatz!I140,0,IF(R99=Stundenverrechnungssatz!K140,0,IF(R99=Stundenverrechnungssatz!M140,0,1)))))))</f>
        <v>0</v>
      </c>
      <c r="AA99" s="44"/>
    </row>
    <row r="100" spans="1:27" s="45" customFormat="1" ht="15" customHeight="1" x14ac:dyDescent="0.2">
      <c r="A100" s="51">
        <v>94</v>
      </c>
      <c r="B100" s="99">
        <v>1</v>
      </c>
      <c r="C100" s="100" t="s">
        <v>258</v>
      </c>
      <c r="D100" s="100"/>
      <c r="E100" s="100" t="s">
        <v>315</v>
      </c>
      <c r="F100" s="100" t="s">
        <v>68</v>
      </c>
      <c r="G100" s="100" t="s">
        <v>353</v>
      </c>
      <c r="H100" s="100" t="s">
        <v>330</v>
      </c>
      <c r="I100" s="101">
        <v>47.14</v>
      </c>
      <c r="J100" s="145" t="s">
        <v>132</v>
      </c>
      <c r="K100" s="145"/>
      <c r="L100" s="145" t="s">
        <v>519</v>
      </c>
      <c r="M100" s="145" t="s">
        <v>68</v>
      </c>
      <c r="N100" s="145">
        <v>5</v>
      </c>
      <c r="O100" s="145" t="s">
        <v>39</v>
      </c>
      <c r="P100" s="100"/>
      <c r="Q100" s="102">
        <v>195.25</v>
      </c>
      <c r="R100" s="140">
        <f t="shared" si="8"/>
        <v>18.7</v>
      </c>
      <c r="S100" s="141" t="str">
        <f t="shared" si="9"/>
        <v/>
      </c>
      <c r="T100" s="103">
        <f t="shared" si="10"/>
        <v>9204.0850000000009</v>
      </c>
      <c r="U100" s="103" t="e">
        <f t="shared" si="11"/>
        <v>#VALUE!</v>
      </c>
      <c r="V100" s="103" t="e">
        <f t="shared" si="12"/>
        <v>#VALUE!</v>
      </c>
      <c r="W100" s="43" t="str">
        <f t="shared" si="13"/>
        <v>F</v>
      </c>
      <c r="X100" s="43">
        <f t="shared" si="14"/>
        <v>18.7</v>
      </c>
      <c r="Y100" s="43">
        <f t="shared" si="15"/>
        <v>47.14</v>
      </c>
      <c r="Z100" s="43">
        <f>IF(R100&lt;&gt;0,IF(R100=SVS,0,IF(R100=SVSg,0,IF(R100=Stundenverrechnungssatz!G141,0,IF(R100=Stundenverrechnungssatz!I141,0,IF(R100=Stundenverrechnungssatz!K141,0,IF(R100=Stundenverrechnungssatz!M141,0,1)))))))</f>
        <v>0</v>
      </c>
      <c r="AA100" s="44"/>
    </row>
    <row r="101" spans="1:27" s="45" customFormat="1" ht="15" customHeight="1" x14ac:dyDescent="0.2">
      <c r="A101" s="99">
        <v>95</v>
      </c>
      <c r="B101" s="99">
        <v>1</v>
      </c>
      <c r="C101" s="100" t="s">
        <v>258</v>
      </c>
      <c r="D101" s="100" t="s">
        <v>323</v>
      </c>
      <c r="E101" s="100" t="s">
        <v>315</v>
      </c>
      <c r="F101" s="100" t="s">
        <v>72</v>
      </c>
      <c r="G101" s="100" t="s">
        <v>381</v>
      </c>
      <c r="H101" s="100" t="s">
        <v>334</v>
      </c>
      <c r="I101" s="101">
        <v>14.54</v>
      </c>
      <c r="J101" s="145" t="s">
        <v>132</v>
      </c>
      <c r="K101" s="145"/>
      <c r="L101" s="145" t="s">
        <v>381</v>
      </c>
      <c r="M101" s="145" t="s">
        <v>64</v>
      </c>
      <c r="N101" s="145">
        <v>2</v>
      </c>
      <c r="O101" s="145" t="s">
        <v>65</v>
      </c>
      <c r="P101" s="100"/>
      <c r="Q101" s="102">
        <v>78.099999999999994</v>
      </c>
      <c r="R101" s="140">
        <f t="shared" si="8"/>
        <v>18.7</v>
      </c>
      <c r="S101" s="141" t="str">
        <f t="shared" si="9"/>
        <v/>
      </c>
      <c r="T101" s="103">
        <f t="shared" si="10"/>
        <v>1135.5739999999998</v>
      </c>
      <c r="U101" s="103" t="e">
        <f t="shared" si="11"/>
        <v>#VALUE!</v>
      </c>
      <c r="V101" s="103" t="e">
        <f t="shared" si="12"/>
        <v>#VALUE!</v>
      </c>
      <c r="W101" s="43" t="str">
        <f t="shared" si="13"/>
        <v>E</v>
      </c>
      <c r="X101" s="43">
        <f t="shared" si="14"/>
        <v>18.7</v>
      </c>
      <c r="Y101" s="43">
        <f t="shared" si="15"/>
        <v>14.54</v>
      </c>
      <c r="Z101" s="43">
        <f>IF(R101&lt;&gt;0,IF(R101=SVS,0,IF(R101=SVSg,0,IF(R101=Stundenverrechnungssatz!G142,0,IF(R101=Stundenverrechnungssatz!I142,0,IF(R101=Stundenverrechnungssatz!K142,0,IF(R101=Stundenverrechnungssatz!M142,0,1)))))))</f>
        <v>0</v>
      </c>
      <c r="AA101" s="44"/>
    </row>
    <row r="102" spans="1:27" s="45" customFormat="1" ht="15" customHeight="1" x14ac:dyDescent="0.2">
      <c r="A102" s="51">
        <v>96</v>
      </c>
      <c r="B102" s="99">
        <v>1</v>
      </c>
      <c r="C102" s="100" t="s">
        <v>258</v>
      </c>
      <c r="D102" s="100"/>
      <c r="E102" s="100" t="s">
        <v>316</v>
      </c>
      <c r="F102" s="100">
        <v>301</v>
      </c>
      <c r="G102" s="100" t="s">
        <v>357</v>
      </c>
      <c r="H102" s="100" t="s">
        <v>330</v>
      </c>
      <c r="I102" s="101">
        <v>65.14</v>
      </c>
      <c r="J102" s="145" t="s">
        <v>132</v>
      </c>
      <c r="K102" s="145"/>
      <c r="L102" s="145" t="s">
        <v>515</v>
      </c>
      <c r="M102" s="145" t="s">
        <v>32</v>
      </c>
      <c r="N102" s="145">
        <v>5</v>
      </c>
      <c r="O102" s="145" t="s">
        <v>54</v>
      </c>
      <c r="P102" s="100"/>
      <c r="Q102" s="102">
        <v>195.25</v>
      </c>
      <c r="R102" s="140">
        <f t="shared" si="8"/>
        <v>18.7</v>
      </c>
      <c r="S102" s="141" t="str">
        <f t="shared" si="9"/>
        <v/>
      </c>
      <c r="T102" s="103">
        <f t="shared" si="10"/>
        <v>12718.585000000001</v>
      </c>
      <c r="U102" s="103" t="e">
        <f t="shared" si="11"/>
        <v>#VALUE!</v>
      </c>
      <c r="V102" s="103" t="e">
        <f t="shared" si="12"/>
        <v>#VALUE!</v>
      </c>
      <c r="W102" s="43" t="str">
        <f t="shared" si="13"/>
        <v>B</v>
      </c>
      <c r="X102" s="43">
        <f t="shared" si="14"/>
        <v>18.7</v>
      </c>
      <c r="Y102" s="43">
        <f t="shared" si="15"/>
        <v>65.14</v>
      </c>
      <c r="Z102" s="43">
        <f>IF(R102&lt;&gt;0,IF(R102=SVS,0,IF(R102=SVSg,0,IF(R102=Stundenverrechnungssatz!G143,0,IF(R102=Stundenverrechnungssatz!I143,0,IF(R102=Stundenverrechnungssatz!K143,0,IF(R102=Stundenverrechnungssatz!M143,0,1)))))))</f>
        <v>0</v>
      </c>
      <c r="AA102" s="44"/>
    </row>
    <row r="103" spans="1:27" s="45" customFormat="1" ht="15" customHeight="1" x14ac:dyDescent="0.2">
      <c r="A103" s="99">
        <v>97</v>
      </c>
      <c r="B103" s="99">
        <v>1</v>
      </c>
      <c r="C103" s="100" t="s">
        <v>258</v>
      </c>
      <c r="D103" s="100"/>
      <c r="E103" s="100" t="s">
        <v>316</v>
      </c>
      <c r="F103" s="100">
        <v>302</v>
      </c>
      <c r="G103" s="100" t="s">
        <v>382</v>
      </c>
      <c r="H103" s="100" t="s">
        <v>330</v>
      </c>
      <c r="I103" s="101">
        <v>19.62</v>
      </c>
      <c r="J103" s="145" t="s">
        <v>132</v>
      </c>
      <c r="K103" s="145"/>
      <c r="L103" s="145" t="s">
        <v>45</v>
      </c>
      <c r="M103" s="145" t="s">
        <v>31</v>
      </c>
      <c r="N103" s="145">
        <v>2</v>
      </c>
      <c r="O103" s="145" t="s">
        <v>53</v>
      </c>
      <c r="P103" s="100"/>
      <c r="Q103" s="102">
        <v>78.099999999999994</v>
      </c>
      <c r="R103" s="140">
        <f t="shared" si="8"/>
        <v>18.7</v>
      </c>
      <c r="S103" s="141" t="str">
        <f t="shared" si="9"/>
        <v/>
      </c>
      <c r="T103" s="103">
        <f t="shared" si="10"/>
        <v>1532.3219999999999</v>
      </c>
      <c r="U103" s="103" t="e">
        <f t="shared" si="11"/>
        <v>#VALUE!</v>
      </c>
      <c r="V103" s="103" t="e">
        <f t="shared" si="12"/>
        <v>#VALUE!</v>
      </c>
      <c r="W103" s="43" t="str">
        <f t="shared" si="13"/>
        <v>A</v>
      </c>
      <c r="X103" s="43">
        <f t="shared" si="14"/>
        <v>18.7</v>
      </c>
      <c r="Y103" s="43">
        <f t="shared" si="15"/>
        <v>19.62</v>
      </c>
      <c r="Z103" s="43">
        <f>IF(R103&lt;&gt;0,IF(R103=SVS,0,IF(R103=SVSg,0,IF(R103=Stundenverrechnungssatz!G144,0,IF(R103=Stundenverrechnungssatz!I144,0,IF(R103=Stundenverrechnungssatz!K144,0,IF(R103=Stundenverrechnungssatz!M144,0,1)))))))</f>
        <v>0</v>
      </c>
      <c r="AA103" s="44"/>
    </row>
    <row r="104" spans="1:27" s="45" customFormat="1" ht="15" customHeight="1" x14ac:dyDescent="0.2">
      <c r="A104" s="51">
        <v>98</v>
      </c>
      <c r="B104" s="99">
        <v>1</v>
      </c>
      <c r="C104" s="100" t="s">
        <v>258</v>
      </c>
      <c r="D104" s="100"/>
      <c r="E104" s="100" t="s">
        <v>316</v>
      </c>
      <c r="F104" s="100">
        <v>303</v>
      </c>
      <c r="G104" s="100" t="s">
        <v>357</v>
      </c>
      <c r="H104" s="100" t="s">
        <v>330</v>
      </c>
      <c r="I104" s="101">
        <v>65.150000000000006</v>
      </c>
      <c r="J104" s="145" t="s">
        <v>132</v>
      </c>
      <c r="K104" s="145"/>
      <c r="L104" s="145" t="s">
        <v>515</v>
      </c>
      <c r="M104" s="145" t="s">
        <v>32</v>
      </c>
      <c r="N104" s="145">
        <v>5</v>
      </c>
      <c r="O104" s="145" t="s">
        <v>54</v>
      </c>
      <c r="P104" s="100"/>
      <c r="Q104" s="102">
        <v>195.25</v>
      </c>
      <c r="R104" s="140">
        <f t="shared" si="8"/>
        <v>18.7</v>
      </c>
      <c r="S104" s="141" t="str">
        <f t="shared" si="9"/>
        <v/>
      </c>
      <c r="T104" s="103">
        <f t="shared" si="10"/>
        <v>12720.5375</v>
      </c>
      <c r="U104" s="103" t="e">
        <f t="shared" si="11"/>
        <v>#VALUE!</v>
      </c>
      <c r="V104" s="103" t="e">
        <f t="shared" si="12"/>
        <v>#VALUE!</v>
      </c>
      <c r="W104" s="43" t="str">
        <f t="shared" si="13"/>
        <v>B</v>
      </c>
      <c r="X104" s="43">
        <f t="shared" si="14"/>
        <v>18.7</v>
      </c>
      <c r="Y104" s="43">
        <f t="shared" si="15"/>
        <v>65.150000000000006</v>
      </c>
      <c r="Z104" s="43">
        <f>IF(R104&lt;&gt;0,IF(R104=SVS,0,IF(R104=SVSg,0,IF(R104=Stundenverrechnungssatz!G145,0,IF(R104=Stundenverrechnungssatz!I145,0,IF(R104=Stundenverrechnungssatz!K145,0,IF(R104=Stundenverrechnungssatz!M145,0,1)))))))</f>
        <v>0</v>
      </c>
      <c r="AA104" s="44"/>
    </row>
    <row r="105" spans="1:27" s="45" customFormat="1" ht="15" customHeight="1" x14ac:dyDescent="0.2">
      <c r="A105" s="99">
        <v>99</v>
      </c>
      <c r="B105" s="99">
        <v>1</v>
      </c>
      <c r="C105" s="100" t="s">
        <v>258</v>
      </c>
      <c r="D105" s="100"/>
      <c r="E105" s="100" t="s">
        <v>316</v>
      </c>
      <c r="F105" s="100">
        <v>304</v>
      </c>
      <c r="G105" s="100" t="s">
        <v>357</v>
      </c>
      <c r="H105" s="100" t="s">
        <v>330</v>
      </c>
      <c r="I105" s="101">
        <v>75.55</v>
      </c>
      <c r="J105" s="145" t="s">
        <v>132</v>
      </c>
      <c r="K105" s="145"/>
      <c r="L105" s="145" t="s">
        <v>515</v>
      </c>
      <c r="M105" s="145" t="s">
        <v>32</v>
      </c>
      <c r="N105" s="145">
        <v>5</v>
      </c>
      <c r="O105" s="145" t="s">
        <v>54</v>
      </c>
      <c r="P105" s="100"/>
      <c r="Q105" s="102">
        <v>195.25</v>
      </c>
      <c r="R105" s="140">
        <f t="shared" si="8"/>
        <v>18.7</v>
      </c>
      <c r="S105" s="141" t="str">
        <f t="shared" si="9"/>
        <v/>
      </c>
      <c r="T105" s="103">
        <f t="shared" si="10"/>
        <v>14751.137499999999</v>
      </c>
      <c r="U105" s="103" t="e">
        <f t="shared" si="11"/>
        <v>#VALUE!</v>
      </c>
      <c r="V105" s="103" t="e">
        <f t="shared" si="12"/>
        <v>#VALUE!</v>
      </c>
      <c r="W105" s="43" t="str">
        <f t="shared" si="13"/>
        <v>B</v>
      </c>
      <c r="X105" s="43">
        <f t="shared" si="14"/>
        <v>18.7</v>
      </c>
      <c r="Y105" s="43">
        <f t="shared" si="15"/>
        <v>75.55</v>
      </c>
      <c r="Z105" s="43">
        <f>IF(R105&lt;&gt;0,IF(R105=SVS,0,IF(R105=SVSg,0,IF(R105=Stundenverrechnungssatz!G146,0,IF(R105=Stundenverrechnungssatz!I146,0,IF(R105=Stundenverrechnungssatz!K146,0,IF(R105=Stundenverrechnungssatz!M146,0,1)))))))</f>
        <v>0</v>
      </c>
      <c r="AA105" s="44"/>
    </row>
    <row r="106" spans="1:27" s="45" customFormat="1" ht="15" customHeight="1" x14ac:dyDescent="0.2">
      <c r="A106" s="51">
        <v>100</v>
      </c>
      <c r="B106" s="99">
        <v>1</v>
      </c>
      <c r="C106" s="100" t="s">
        <v>258</v>
      </c>
      <c r="D106" s="100"/>
      <c r="E106" s="100" t="s">
        <v>316</v>
      </c>
      <c r="F106" s="100">
        <v>305</v>
      </c>
      <c r="G106" s="100" t="s">
        <v>377</v>
      </c>
      <c r="H106" s="100" t="s">
        <v>330</v>
      </c>
      <c r="I106" s="101">
        <v>24.56</v>
      </c>
      <c r="J106" s="145" t="s">
        <v>132</v>
      </c>
      <c r="K106" s="145"/>
      <c r="L106" s="145" t="s">
        <v>516</v>
      </c>
      <c r="M106" s="145" t="s">
        <v>31</v>
      </c>
      <c r="N106" s="145">
        <v>2</v>
      </c>
      <c r="O106" s="145" t="s">
        <v>53</v>
      </c>
      <c r="P106" s="100"/>
      <c r="Q106" s="102">
        <v>78.099999999999994</v>
      </c>
      <c r="R106" s="140">
        <f t="shared" si="8"/>
        <v>18.7</v>
      </c>
      <c r="S106" s="141" t="str">
        <f t="shared" si="9"/>
        <v/>
      </c>
      <c r="T106" s="103">
        <f t="shared" si="10"/>
        <v>1918.1359999999997</v>
      </c>
      <c r="U106" s="103" t="e">
        <f t="shared" si="11"/>
        <v>#VALUE!</v>
      </c>
      <c r="V106" s="103" t="e">
        <f t="shared" si="12"/>
        <v>#VALUE!</v>
      </c>
      <c r="W106" s="43" t="str">
        <f t="shared" si="13"/>
        <v>A</v>
      </c>
      <c r="X106" s="43">
        <f t="shared" si="14"/>
        <v>18.7</v>
      </c>
      <c r="Y106" s="43">
        <f t="shared" si="15"/>
        <v>24.56</v>
      </c>
      <c r="Z106" s="43">
        <f>IF(R106&lt;&gt;0,IF(R106=SVS,0,IF(R106=SVSg,0,IF(R106=Stundenverrechnungssatz!G147,0,IF(R106=Stundenverrechnungssatz!I147,0,IF(R106=Stundenverrechnungssatz!K147,0,IF(R106=Stundenverrechnungssatz!M147,0,1)))))))</f>
        <v>0</v>
      </c>
      <c r="AA106" s="44"/>
    </row>
    <row r="107" spans="1:27" s="45" customFormat="1" ht="15" customHeight="1" x14ac:dyDescent="0.2">
      <c r="A107" s="99">
        <v>101</v>
      </c>
      <c r="B107" s="99">
        <v>1</v>
      </c>
      <c r="C107" s="100" t="s">
        <v>258</v>
      </c>
      <c r="D107" s="100"/>
      <c r="E107" s="100" t="s">
        <v>316</v>
      </c>
      <c r="F107" s="100">
        <v>306</v>
      </c>
      <c r="G107" s="100" t="s">
        <v>357</v>
      </c>
      <c r="H107" s="100" t="s">
        <v>330</v>
      </c>
      <c r="I107" s="101">
        <v>75.19</v>
      </c>
      <c r="J107" s="145" t="s">
        <v>132</v>
      </c>
      <c r="K107" s="145"/>
      <c r="L107" s="145" t="s">
        <v>515</v>
      </c>
      <c r="M107" s="145" t="s">
        <v>32</v>
      </c>
      <c r="N107" s="145">
        <v>5</v>
      </c>
      <c r="O107" s="145" t="s">
        <v>54</v>
      </c>
      <c r="P107" s="100"/>
      <c r="Q107" s="102">
        <v>195.25</v>
      </c>
      <c r="R107" s="140">
        <f t="shared" si="8"/>
        <v>18.7</v>
      </c>
      <c r="S107" s="141" t="str">
        <f t="shared" si="9"/>
        <v/>
      </c>
      <c r="T107" s="103">
        <f t="shared" si="10"/>
        <v>14680.8475</v>
      </c>
      <c r="U107" s="103" t="e">
        <f t="shared" si="11"/>
        <v>#VALUE!</v>
      </c>
      <c r="V107" s="103" t="e">
        <f t="shared" si="12"/>
        <v>#VALUE!</v>
      </c>
      <c r="W107" s="43" t="str">
        <f t="shared" si="13"/>
        <v>B</v>
      </c>
      <c r="X107" s="43">
        <f t="shared" si="14"/>
        <v>18.7</v>
      </c>
      <c r="Y107" s="43">
        <f t="shared" si="15"/>
        <v>75.19</v>
      </c>
      <c r="Z107" s="43">
        <f>IF(R107&lt;&gt;0,IF(R107=SVS,0,IF(R107=SVSg,0,IF(R107=Stundenverrechnungssatz!G148,0,IF(R107=Stundenverrechnungssatz!I148,0,IF(R107=Stundenverrechnungssatz!K148,0,IF(R107=Stundenverrechnungssatz!M148,0,1)))))))</f>
        <v>0</v>
      </c>
      <c r="AA107" s="44"/>
    </row>
    <row r="108" spans="1:27" s="45" customFormat="1" ht="15" customHeight="1" x14ac:dyDescent="0.2">
      <c r="A108" s="51">
        <v>102</v>
      </c>
      <c r="B108" s="99">
        <v>1</v>
      </c>
      <c r="C108" s="100" t="s">
        <v>258</v>
      </c>
      <c r="D108" s="100"/>
      <c r="E108" s="100" t="s">
        <v>316</v>
      </c>
      <c r="F108" s="100">
        <v>307</v>
      </c>
      <c r="G108" s="100" t="s">
        <v>377</v>
      </c>
      <c r="H108" s="100" t="s">
        <v>330</v>
      </c>
      <c r="I108" s="101">
        <v>24.23</v>
      </c>
      <c r="J108" s="145" t="s">
        <v>132</v>
      </c>
      <c r="K108" s="145"/>
      <c r="L108" s="145" t="s">
        <v>516</v>
      </c>
      <c r="M108" s="145" t="s">
        <v>31</v>
      </c>
      <c r="N108" s="145">
        <v>2</v>
      </c>
      <c r="O108" s="145" t="s">
        <v>53</v>
      </c>
      <c r="P108" s="100"/>
      <c r="Q108" s="102">
        <v>78.099999999999994</v>
      </c>
      <c r="R108" s="140">
        <f t="shared" si="8"/>
        <v>18.7</v>
      </c>
      <c r="S108" s="141" t="str">
        <f t="shared" si="9"/>
        <v/>
      </c>
      <c r="T108" s="103">
        <f t="shared" si="10"/>
        <v>1892.3629999999998</v>
      </c>
      <c r="U108" s="103" t="e">
        <f t="shared" si="11"/>
        <v>#VALUE!</v>
      </c>
      <c r="V108" s="103" t="e">
        <f t="shared" si="12"/>
        <v>#VALUE!</v>
      </c>
      <c r="W108" s="43" t="str">
        <f t="shared" si="13"/>
        <v>A</v>
      </c>
      <c r="X108" s="43">
        <f t="shared" si="14"/>
        <v>18.7</v>
      </c>
      <c r="Y108" s="43">
        <f t="shared" si="15"/>
        <v>24.23</v>
      </c>
      <c r="Z108" s="43">
        <f>IF(R108&lt;&gt;0,IF(R108=SVS,0,IF(R108=SVSg,0,IF(R108=Stundenverrechnungssatz!G149,0,IF(R108=Stundenverrechnungssatz!I149,0,IF(R108=Stundenverrechnungssatz!K149,0,IF(R108=Stundenverrechnungssatz!M149,0,1)))))))</f>
        <v>0</v>
      </c>
      <c r="AA108" s="44"/>
    </row>
    <row r="109" spans="1:27" s="45" customFormat="1" ht="15" customHeight="1" x14ac:dyDescent="0.2">
      <c r="A109" s="99">
        <v>103</v>
      </c>
      <c r="B109" s="99">
        <v>1</v>
      </c>
      <c r="C109" s="100" t="s">
        <v>258</v>
      </c>
      <c r="D109" s="100"/>
      <c r="E109" s="100" t="s">
        <v>316</v>
      </c>
      <c r="F109" s="100">
        <v>308</v>
      </c>
      <c r="G109" s="100" t="s">
        <v>357</v>
      </c>
      <c r="H109" s="100" t="s">
        <v>330</v>
      </c>
      <c r="I109" s="101">
        <v>65.14</v>
      </c>
      <c r="J109" s="145" t="s">
        <v>132</v>
      </c>
      <c r="K109" s="145"/>
      <c r="L109" s="145" t="s">
        <v>515</v>
      </c>
      <c r="M109" s="145" t="s">
        <v>32</v>
      </c>
      <c r="N109" s="145">
        <v>5</v>
      </c>
      <c r="O109" s="145" t="s">
        <v>54</v>
      </c>
      <c r="P109" s="100"/>
      <c r="Q109" s="102">
        <v>195.25</v>
      </c>
      <c r="R109" s="140">
        <f t="shared" si="8"/>
        <v>18.7</v>
      </c>
      <c r="S109" s="141" t="str">
        <f t="shared" si="9"/>
        <v/>
      </c>
      <c r="T109" s="103">
        <f t="shared" si="10"/>
        <v>12718.585000000001</v>
      </c>
      <c r="U109" s="103" t="e">
        <f t="shared" si="11"/>
        <v>#VALUE!</v>
      </c>
      <c r="V109" s="103" t="e">
        <f t="shared" si="12"/>
        <v>#VALUE!</v>
      </c>
      <c r="W109" s="43" t="str">
        <f t="shared" si="13"/>
        <v>B</v>
      </c>
      <c r="X109" s="43">
        <f t="shared" si="14"/>
        <v>18.7</v>
      </c>
      <c r="Y109" s="43">
        <f t="shared" si="15"/>
        <v>65.14</v>
      </c>
      <c r="Z109" s="43">
        <f>IF(R109&lt;&gt;0,IF(R109=SVS,0,IF(R109=SVSg,0,IF(R109=Stundenverrechnungssatz!G150,0,IF(R109=Stundenverrechnungssatz!I150,0,IF(R109=Stundenverrechnungssatz!K150,0,IF(R109=Stundenverrechnungssatz!M150,0,1)))))))</f>
        <v>0</v>
      </c>
      <c r="AA109" s="44"/>
    </row>
    <row r="110" spans="1:27" s="45" customFormat="1" ht="15" customHeight="1" x14ac:dyDescent="0.2">
      <c r="A110" s="51">
        <v>104</v>
      </c>
      <c r="B110" s="99">
        <v>1</v>
      </c>
      <c r="C110" s="100" t="s">
        <v>258</v>
      </c>
      <c r="D110" s="100"/>
      <c r="E110" s="100" t="s">
        <v>316</v>
      </c>
      <c r="F110" s="100">
        <v>309</v>
      </c>
      <c r="G110" s="100" t="s">
        <v>357</v>
      </c>
      <c r="H110" s="100" t="s">
        <v>330</v>
      </c>
      <c r="I110" s="101">
        <v>72.16</v>
      </c>
      <c r="J110" s="145" t="s">
        <v>132</v>
      </c>
      <c r="K110" s="145"/>
      <c r="L110" s="145" t="s">
        <v>515</v>
      </c>
      <c r="M110" s="145" t="s">
        <v>32</v>
      </c>
      <c r="N110" s="145">
        <v>5</v>
      </c>
      <c r="O110" s="145" t="s">
        <v>54</v>
      </c>
      <c r="P110" s="100"/>
      <c r="Q110" s="102">
        <v>195.25</v>
      </c>
      <c r="R110" s="140">
        <f t="shared" si="8"/>
        <v>18.7</v>
      </c>
      <c r="S110" s="141" t="str">
        <f t="shared" si="9"/>
        <v/>
      </c>
      <c r="T110" s="103">
        <f t="shared" si="10"/>
        <v>14089.24</v>
      </c>
      <c r="U110" s="103" t="e">
        <f t="shared" si="11"/>
        <v>#VALUE!</v>
      </c>
      <c r="V110" s="103" t="e">
        <f t="shared" si="12"/>
        <v>#VALUE!</v>
      </c>
      <c r="W110" s="43" t="str">
        <f t="shared" si="13"/>
        <v>B</v>
      </c>
      <c r="X110" s="43">
        <f t="shared" si="14"/>
        <v>18.7</v>
      </c>
      <c r="Y110" s="43">
        <f t="shared" si="15"/>
        <v>72.16</v>
      </c>
      <c r="Z110" s="43">
        <f>IF(R110&lt;&gt;0,IF(R110=SVS,0,IF(R110=SVSg,0,IF(R110=Stundenverrechnungssatz!G151,0,IF(R110=Stundenverrechnungssatz!I151,0,IF(R110=Stundenverrechnungssatz!K151,0,IF(R110=Stundenverrechnungssatz!M151,0,1)))))))</f>
        <v>0</v>
      </c>
      <c r="AA110" s="44"/>
    </row>
    <row r="111" spans="1:27" s="45" customFormat="1" ht="15" customHeight="1" x14ac:dyDescent="0.2">
      <c r="A111" s="99">
        <v>105</v>
      </c>
      <c r="B111" s="99">
        <v>1</v>
      </c>
      <c r="C111" s="100" t="s">
        <v>258</v>
      </c>
      <c r="D111" s="100"/>
      <c r="E111" s="100" t="s">
        <v>316</v>
      </c>
      <c r="F111" s="100">
        <v>310</v>
      </c>
      <c r="G111" s="100" t="s">
        <v>331</v>
      </c>
      <c r="H111" s="100" t="s">
        <v>330</v>
      </c>
      <c r="I111" s="101">
        <v>23.9</v>
      </c>
      <c r="J111" s="145" t="s">
        <v>132</v>
      </c>
      <c r="K111" s="145"/>
      <c r="L111" s="145" t="s">
        <v>516</v>
      </c>
      <c r="M111" s="145" t="s">
        <v>37</v>
      </c>
      <c r="N111" s="145">
        <v>2</v>
      </c>
      <c r="O111" s="145" t="s">
        <v>87</v>
      </c>
      <c r="P111" s="100"/>
      <c r="Q111" s="102">
        <v>78.099999999999994</v>
      </c>
      <c r="R111" s="140">
        <f t="shared" si="8"/>
        <v>18.7</v>
      </c>
      <c r="S111" s="141" t="str">
        <f t="shared" si="9"/>
        <v/>
      </c>
      <c r="T111" s="103">
        <f t="shared" si="10"/>
        <v>1866.5899999999997</v>
      </c>
      <c r="U111" s="103" t="e">
        <f t="shared" si="11"/>
        <v>#VALUE!</v>
      </c>
      <c r="V111" s="103" t="e">
        <f t="shared" si="12"/>
        <v>#VALUE!</v>
      </c>
      <c r="W111" s="43" t="str">
        <f t="shared" si="13"/>
        <v>T</v>
      </c>
      <c r="X111" s="43">
        <f t="shared" si="14"/>
        <v>18.7</v>
      </c>
      <c r="Y111" s="43">
        <f t="shared" si="15"/>
        <v>23.9</v>
      </c>
      <c r="Z111" s="43">
        <f>IF(R111&lt;&gt;0,IF(R111=SVS,0,IF(R111=SVSg,0,IF(R111=Stundenverrechnungssatz!G152,0,IF(R111=Stundenverrechnungssatz!I152,0,IF(R111=Stundenverrechnungssatz!K152,0,IF(R111=Stundenverrechnungssatz!M152,0,1)))))))</f>
        <v>0</v>
      </c>
      <c r="AA111" s="44"/>
    </row>
    <row r="112" spans="1:27" s="45" customFormat="1" ht="15" customHeight="1" x14ac:dyDescent="0.2">
      <c r="A112" s="51">
        <v>106</v>
      </c>
      <c r="B112" s="99">
        <v>1</v>
      </c>
      <c r="C112" s="100" t="s">
        <v>258</v>
      </c>
      <c r="D112" s="100"/>
      <c r="E112" s="100" t="s">
        <v>316</v>
      </c>
      <c r="F112" s="100">
        <v>311</v>
      </c>
      <c r="G112" s="100" t="s">
        <v>357</v>
      </c>
      <c r="H112" s="100" t="s">
        <v>330</v>
      </c>
      <c r="I112" s="101">
        <v>65.2</v>
      </c>
      <c r="J112" s="145" t="s">
        <v>132</v>
      </c>
      <c r="K112" s="145"/>
      <c r="L112" s="145" t="s">
        <v>515</v>
      </c>
      <c r="M112" s="145" t="s">
        <v>32</v>
      </c>
      <c r="N112" s="145">
        <v>5</v>
      </c>
      <c r="O112" s="145" t="s">
        <v>54</v>
      </c>
      <c r="P112" s="100"/>
      <c r="Q112" s="102">
        <v>195.25</v>
      </c>
      <c r="R112" s="140">
        <f t="shared" si="8"/>
        <v>18.7</v>
      </c>
      <c r="S112" s="141" t="str">
        <f t="shared" si="9"/>
        <v/>
      </c>
      <c r="T112" s="103">
        <f t="shared" si="10"/>
        <v>12730.300000000001</v>
      </c>
      <c r="U112" s="103" t="e">
        <f t="shared" si="11"/>
        <v>#VALUE!</v>
      </c>
      <c r="V112" s="103" t="e">
        <f t="shared" si="12"/>
        <v>#VALUE!</v>
      </c>
      <c r="W112" s="43" t="str">
        <f t="shared" si="13"/>
        <v>B</v>
      </c>
      <c r="X112" s="43">
        <f t="shared" si="14"/>
        <v>18.7</v>
      </c>
      <c r="Y112" s="43">
        <f t="shared" si="15"/>
        <v>65.2</v>
      </c>
      <c r="Z112" s="43">
        <f>IF(R112&lt;&gt;0,IF(R112=SVS,0,IF(R112=SVSg,0,IF(R112=Stundenverrechnungssatz!G153,0,IF(R112=Stundenverrechnungssatz!I153,0,IF(R112=Stundenverrechnungssatz!K153,0,IF(R112=Stundenverrechnungssatz!M153,0,1)))))))</f>
        <v>0</v>
      </c>
      <c r="AA112" s="44"/>
    </row>
    <row r="113" spans="1:27" s="45" customFormat="1" ht="15" customHeight="1" x14ac:dyDescent="0.2">
      <c r="A113" s="99">
        <v>107</v>
      </c>
      <c r="B113" s="99">
        <v>1</v>
      </c>
      <c r="C113" s="100" t="s">
        <v>258</v>
      </c>
      <c r="D113" s="100"/>
      <c r="E113" s="100" t="s">
        <v>316</v>
      </c>
      <c r="F113" s="100">
        <v>312</v>
      </c>
      <c r="G113" s="100" t="s">
        <v>357</v>
      </c>
      <c r="H113" s="100" t="s">
        <v>330</v>
      </c>
      <c r="I113" s="101">
        <v>65.14</v>
      </c>
      <c r="J113" s="145" t="s">
        <v>132</v>
      </c>
      <c r="K113" s="145"/>
      <c r="L113" s="145" t="s">
        <v>515</v>
      </c>
      <c r="M113" s="145" t="s">
        <v>32</v>
      </c>
      <c r="N113" s="145">
        <v>5</v>
      </c>
      <c r="O113" s="145" t="s">
        <v>54</v>
      </c>
      <c r="P113" s="100"/>
      <c r="Q113" s="102">
        <v>195.25</v>
      </c>
      <c r="R113" s="140">
        <f t="shared" si="8"/>
        <v>18.7</v>
      </c>
      <c r="S113" s="141" t="str">
        <f t="shared" si="9"/>
        <v/>
      </c>
      <c r="T113" s="103">
        <f t="shared" si="10"/>
        <v>12718.585000000001</v>
      </c>
      <c r="U113" s="103" t="e">
        <f t="shared" si="11"/>
        <v>#VALUE!</v>
      </c>
      <c r="V113" s="103" t="e">
        <f t="shared" si="12"/>
        <v>#VALUE!</v>
      </c>
      <c r="W113" s="43" t="str">
        <f t="shared" si="13"/>
        <v>B</v>
      </c>
      <c r="X113" s="43">
        <f t="shared" si="14"/>
        <v>18.7</v>
      </c>
      <c r="Y113" s="43">
        <f t="shared" si="15"/>
        <v>65.14</v>
      </c>
      <c r="Z113" s="43">
        <f>IF(R113&lt;&gt;0,IF(R113=SVS,0,IF(R113=SVSg,0,IF(R113=Stundenverrechnungssatz!G154,0,IF(R113=Stundenverrechnungssatz!I154,0,IF(R113=Stundenverrechnungssatz!K154,0,IF(R113=Stundenverrechnungssatz!M154,0,1)))))))</f>
        <v>0</v>
      </c>
      <c r="AA113" s="44"/>
    </row>
    <row r="114" spans="1:27" s="45" customFormat="1" ht="15" customHeight="1" x14ac:dyDescent="0.2">
      <c r="A114" s="51">
        <v>108</v>
      </c>
      <c r="B114" s="99">
        <v>1</v>
      </c>
      <c r="C114" s="100" t="s">
        <v>258</v>
      </c>
      <c r="D114" s="100"/>
      <c r="E114" s="100" t="s">
        <v>316</v>
      </c>
      <c r="F114" s="100">
        <v>313</v>
      </c>
      <c r="G114" s="100" t="s">
        <v>331</v>
      </c>
      <c r="H114" s="100" t="s">
        <v>334</v>
      </c>
      <c r="I114" s="101">
        <v>24.62</v>
      </c>
      <c r="J114" s="145" t="s">
        <v>132</v>
      </c>
      <c r="K114" s="145"/>
      <c r="L114" s="145" t="s">
        <v>516</v>
      </c>
      <c r="M114" s="145" t="s">
        <v>37</v>
      </c>
      <c r="N114" s="145">
        <v>2</v>
      </c>
      <c r="O114" s="145" t="s">
        <v>87</v>
      </c>
      <c r="P114" s="100"/>
      <c r="Q114" s="102">
        <v>78.099999999999994</v>
      </c>
      <c r="R114" s="140">
        <f t="shared" si="8"/>
        <v>18.7</v>
      </c>
      <c r="S114" s="141" t="str">
        <f t="shared" si="9"/>
        <v/>
      </c>
      <c r="T114" s="103">
        <f t="shared" si="10"/>
        <v>1922.8219999999999</v>
      </c>
      <c r="U114" s="103" t="e">
        <f t="shared" si="11"/>
        <v>#VALUE!</v>
      </c>
      <c r="V114" s="103" t="e">
        <f t="shared" si="12"/>
        <v>#VALUE!</v>
      </c>
      <c r="W114" s="43" t="str">
        <f t="shared" si="13"/>
        <v>T</v>
      </c>
      <c r="X114" s="43">
        <f t="shared" si="14"/>
        <v>18.7</v>
      </c>
      <c r="Y114" s="43">
        <f t="shared" si="15"/>
        <v>24.62</v>
      </c>
      <c r="Z114" s="43">
        <f>IF(R114&lt;&gt;0,IF(R114=SVS,0,IF(R114=SVSg,0,IF(R114=Stundenverrechnungssatz!G155,0,IF(R114=Stundenverrechnungssatz!I155,0,IF(R114=Stundenverrechnungssatz!K155,0,IF(R114=Stundenverrechnungssatz!M155,0,1)))))))</f>
        <v>0</v>
      </c>
      <c r="AA114" s="44"/>
    </row>
    <row r="115" spans="1:27" s="45" customFormat="1" ht="15" customHeight="1" x14ac:dyDescent="0.2">
      <c r="A115" s="99">
        <v>109</v>
      </c>
      <c r="B115" s="99">
        <v>1</v>
      </c>
      <c r="C115" s="100" t="s">
        <v>258</v>
      </c>
      <c r="D115" s="100" t="s">
        <v>320</v>
      </c>
      <c r="E115" s="100" t="s">
        <v>316</v>
      </c>
      <c r="F115" s="100">
        <v>314</v>
      </c>
      <c r="G115" s="100" t="s">
        <v>362</v>
      </c>
      <c r="H115" s="100" t="s">
        <v>338</v>
      </c>
      <c r="I115" s="101">
        <v>11.61</v>
      </c>
      <c r="J115" s="145"/>
      <c r="K115" s="145"/>
      <c r="L115" s="145" t="s">
        <v>521</v>
      </c>
      <c r="M115" s="145" t="s">
        <v>35</v>
      </c>
      <c r="N115" s="145">
        <v>5</v>
      </c>
      <c r="O115" s="145" t="s">
        <v>34</v>
      </c>
      <c r="P115" s="100"/>
      <c r="Q115" s="102">
        <v>195.25</v>
      </c>
      <c r="R115" s="140">
        <f t="shared" si="8"/>
        <v>18.7</v>
      </c>
      <c r="S115" s="141" t="str">
        <f t="shared" si="9"/>
        <v/>
      </c>
      <c r="T115" s="103">
        <f t="shared" si="10"/>
        <v>2266.8525</v>
      </c>
      <c r="U115" s="103" t="e">
        <f t="shared" si="11"/>
        <v>#VALUE!</v>
      </c>
      <c r="V115" s="103" t="e">
        <f t="shared" si="12"/>
        <v>#VALUE!</v>
      </c>
      <c r="W115" s="43" t="str">
        <f t="shared" si="13"/>
        <v>C</v>
      </c>
      <c r="X115" s="43">
        <f t="shared" si="14"/>
        <v>18.7</v>
      </c>
      <c r="Y115" s="43">
        <f t="shared" si="15"/>
        <v>0</v>
      </c>
      <c r="Z115" s="43">
        <f>IF(R115&lt;&gt;0,IF(R115=SVS,0,IF(R115=SVSg,0,IF(R115=Stundenverrechnungssatz!G156,0,IF(R115=Stundenverrechnungssatz!I156,0,IF(R115=Stundenverrechnungssatz!K156,0,IF(R115=Stundenverrechnungssatz!M156,0,1)))))))</f>
        <v>0</v>
      </c>
      <c r="AA115" s="44"/>
    </row>
    <row r="116" spans="1:27" s="45" customFormat="1" ht="15" customHeight="1" x14ac:dyDescent="0.2">
      <c r="A116" s="51">
        <v>110</v>
      </c>
      <c r="B116" s="99">
        <v>1</v>
      </c>
      <c r="C116" s="100" t="s">
        <v>258</v>
      </c>
      <c r="D116" s="100"/>
      <c r="E116" s="100" t="s">
        <v>316</v>
      </c>
      <c r="F116" s="100" t="s">
        <v>276</v>
      </c>
      <c r="G116" s="100" t="s">
        <v>363</v>
      </c>
      <c r="H116" s="100" t="s">
        <v>338</v>
      </c>
      <c r="I116" s="101">
        <v>20.75</v>
      </c>
      <c r="J116" s="145"/>
      <c r="K116" s="145"/>
      <c r="L116" s="145" t="s">
        <v>521</v>
      </c>
      <c r="M116" s="145" t="s">
        <v>35</v>
      </c>
      <c r="N116" s="145">
        <v>5</v>
      </c>
      <c r="O116" s="145" t="s">
        <v>34</v>
      </c>
      <c r="P116" s="100"/>
      <c r="Q116" s="102">
        <v>195.25</v>
      </c>
      <c r="R116" s="140">
        <f t="shared" si="8"/>
        <v>18.7</v>
      </c>
      <c r="S116" s="141" t="str">
        <f t="shared" si="9"/>
        <v/>
      </c>
      <c r="T116" s="103">
        <f t="shared" si="10"/>
        <v>4051.4375</v>
      </c>
      <c r="U116" s="103" t="e">
        <f t="shared" si="11"/>
        <v>#VALUE!</v>
      </c>
      <c r="V116" s="103" t="e">
        <f t="shared" si="12"/>
        <v>#VALUE!</v>
      </c>
      <c r="W116" s="43" t="str">
        <f t="shared" si="13"/>
        <v>C</v>
      </c>
      <c r="X116" s="43">
        <f t="shared" si="14"/>
        <v>18.7</v>
      </c>
      <c r="Y116" s="43">
        <f t="shared" si="15"/>
        <v>0</v>
      </c>
      <c r="Z116" s="43">
        <f>IF(R116&lt;&gt;0,IF(R116=SVS,0,IF(R116=SVSg,0,IF(R116=Stundenverrechnungssatz!G157,0,IF(R116=Stundenverrechnungssatz!I157,0,IF(R116=Stundenverrechnungssatz!K157,0,IF(R116=Stundenverrechnungssatz!M157,0,1)))))))</f>
        <v>0</v>
      </c>
      <c r="AA116" s="44"/>
    </row>
    <row r="117" spans="1:27" s="45" customFormat="1" ht="15" customHeight="1" x14ac:dyDescent="0.2">
      <c r="A117" s="99">
        <v>111</v>
      </c>
      <c r="B117" s="99">
        <v>1</v>
      </c>
      <c r="C117" s="100" t="s">
        <v>258</v>
      </c>
      <c r="D117" s="100" t="s">
        <v>321</v>
      </c>
      <c r="E117" s="100" t="s">
        <v>316</v>
      </c>
      <c r="F117" s="100">
        <v>315</v>
      </c>
      <c r="G117" s="100" t="s">
        <v>362</v>
      </c>
      <c r="H117" s="100" t="s">
        <v>338</v>
      </c>
      <c r="I117" s="101">
        <v>8.52</v>
      </c>
      <c r="J117" s="145"/>
      <c r="K117" s="145"/>
      <c r="L117" s="145" t="s">
        <v>521</v>
      </c>
      <c r="M117" s="145" t="s">
        <v>35</v>
      </c>
      <c r="N117" s="145">
        <v>5</v>
      </c>
      <c r="O117" s="145" t="s">
        <v>34</v>
      </c>
      <c r="P117" s="100"/>
      <c r="Q117" s="102">
        <v>195.25</v>
      </c>
      <c r="R117" s="140">
        <f t="shared" si="8"/>
        <v>18.7</v>
      </c>
      <c r="S117" s="141" t="str">
        <f t="shared" si="9"/>
        <v/>
      </c>
      <c r="T117" s="103">
        <f t="shared" si="10"/>
        <v>1663.53</v>
      </c>
      <c r="U117" s="103" t="e">
        <f t="shared" si="11"/>
        <v>#VALUE!</v>
      </c>
      <c r="V117" s="103" t="e">
        <f t="shared" si="12"/>
        <v>#VALUE!</v>
      </c>
      <c r="W117" s="43" t="str">
        <f t="shared" si="13"/>
        <v>C</v>
      </c>
      <c r="X117" s="43">
        <f t="shared" si="14"/>
        <v>18.7</v>
      </c>
      <c r="Y117" s="43">
        <f t="shared" si="15"/>
        <v>0</v>
      </c>
      <c r="Z117" s="43">
        <f>IF(R117&lt;&gt;0,IF(R117=SVS,0,IF(R117=SVSg,0,IF(R117=Stundenverrechnungssatz!G158,0,IF(R117=Stundenverrechnungssatz!I158,0,IF(R117=Stundenverrechnungssatz!K158,0,IF(R117=Stundenverrechnungssatz!M158,0,1)))))))</f>
        <v>0</v>
      </c>
      <c r="AA117" s="44"/>
    </row>
    <row r="118" spans="1:27" s="45" customFormat="1" ht="15" customHeight="1" x14ac:dyDescent="0.2">
      <c r="A118" s="51">
        <v>112</v>
      </c>
      <c r="B118" s="99">
        <v>1</v>
      </c>
      <c r="C118" s="100" t="s">
        <v>258</v>
      </c>
      <c r="D118" s="100"/>
      <c r="E118" s="100" t="s">
        <v>316</v>
      </c>
      <c r="F118" s="100" t="s">
        <v>277</v>
      </c>
      <c r="G118" s="100" t="s">
        <v>364</v>
      </c>
      <c r="H118" s="100" t="s">
        <v>338</v>
      </c>
      <c r="I118" s="101">
        <v>15.54</v>
      </c>
      <c r="J118" s="145"/>
      <c r="K118" s="145"/>
      <c r="L118" s="145" t="s">
        <v>521</v>
      </c>
      <c r="M118" s="145" t="s">
        <v>35</v>
      </c>
      <c r="N118" s="145">
        <v>5</v>
      </c>
      <c r="O118" s="145" t="s">
        <v>34</v>
      </c>
      <c r="P118" s="100"/>
      <c r="Q118" s="102">
        <v>195.25</v>
      </c>
      <c r="R118" s="140">
        <f t="shared" si="8"/>
        <v>18.7</v>
      </c>
      <c r="S118" s="141" t="str">
        <f t="shared" si="9"/>
        <v/>
      </c>
      <c r="T118" s="103">
        <f t="shared" si="10"/>
        <v>3034.1849999999999</v>
      </c>
      <c r="U118" s="103" t="e">
        <f t="shared" si="11"/>
        <v>#VALUE!</v>
      </c>
      <c r="V118" s="103" t="e">
        <f t="shared" si="12"/>
        <v>#VALUE!</v>
      </c>
      <c r="W118" s="43" t="str">
        <f t="shared" si="13"/>
        <v>C</v>
      </c>
      <c r="X118" s="43">
        <f t="shared" si="14"/>
        <v>18.7</v>
      </c>
      <c r="Y118" s="43">
        <f t="shared" si="15"/>
        <v>0</v>
      </c>
      <c r="Z118" s="43">
        <f>IF(R118&lt;&gt;0,IF(R118=SVS,0,IF(R118=SVSg,0,IF(R118=Stundenverrechnungssatz!G159,0,IF(R118=Stundenverrechnungssatz!I159,0,IF(R118=Stundenverrechnungssatz!K159,0,IF(R118=Stundenverrechnungssatz!M159,0,1)))))))</f>
        <v>0</v>
      </c>
      <c r="AA118" s="44"/>
    </row>
    <row r="119" spans="1:27" s="45" customFormat="1" ht="15" customHeight="1" x14ac:dyDescent="0.2">
      <c r="A119" s="99">
        <v>113</v>
      </c>
      <c r="B119" s="99">
        <v>1</v>
      </c>
      <c r="C119" s="100" t="s">
        <v>258</v>
      </c>
      <c r="D119" s="100"/>
      <c r="E119" s="100" t="s">
        <v>316</v>
      </c>
      <c r="F119" s="100">
        <v>316</v>
      </c>
      <c r="G119" s="100" t="s">
        <v>357</v>
      </c>
      <c r="H119" s="100" t="s">
        <v>330</v>
      </c>
      <c r="I119" s="101">
        <v>66.650000000000006</v>
      </c>
      <c r="J119" s="145" t="s">
        <v>132</v>
      </c>
      <c r="K119" s="145"/>
      <c r="L119" s="145" t="s">
        <v>515</v>
      </c>
      <c r="M119" s="145" t="s">
        <v>32</v>
      </c>
      <c r="N119" s="145">
        <v>5</v>
      </c>
      <c r="O119" s="145" t="s">
        <v>54</v>
      </c>
      <c r="P119" s="100"/>
      <c r="Q119" s="102">
        <v>195.25</v>
      </c>
      <c r="R119" s="140">
        <f t="shared" si="8"/>
        <v>18.7</v>
      </c>
      <c r="S119" s="141" t="str">
        <f t="shared" si="9"/>
        <v/>
      </c>
      <c r="T119" s="103">
        <f t="shared" si="10"/>
        <v>13013.4125</v>
      </c>
      <c r="U119" s="103" t="e">
        <f t="shared" si="11"/>
        <v>#VALUE!</v>
      </c>
      <c r="V119" s="103" t="e">
        <f t="shared" si="12"/>
        <v>#VALUE!</v>
      </c>
      <c r="W119" s="43" t="str">
        <f t="shared" si="13"/>
        <v>B</v>
      </c>
      <c r="X119" s="43">
        <f t="shared" si="14"/>
        <v>18.7</v>
      </c>
      <c r="Y119" s="43">
        <f t="shared" si="15"/>
        <v>66.650000000000006</v>
      </c>
      <c r="Z119" s="43">
        <f>IF(R119&lt;&gt;0,IF(R119=SVS,0,IF(R119=SVSg,0,IF(R119=Stundenverrechnungssatz!G160,0,IF(R119=Stundenverrechnungssatz!I160,0,IF(R119=Stundenverrechnungssatz!K160,0,IF(R119=Stundenverrechnungssatz!M160,0,1)))))))</f>
        <v>0</v>
      </c>
      <c r="AA119" s="44"/>
    </row>
    <row r="120" spans="1:27" s="45" customFormat="1" ht="15" customHeight="1" x14ac:dyDescent="0.2">
      <c r="A120" s="51">
        <v>114</v>
      </c>
      <c r="B120" s="99">
        <v>1</v>
      </c>
      <c r="C120" s="100" t="s">
        <v>258</v>
      </c>
      <c r="D120" s="100"/>
      <c r="E120" s="100" t="s">
        <v>316</v>
      </c>
      <c r="F120" s="100" t="s">
        <v>31</v>
      </c>
      <c r="G120" s="100" t="s">
        <v>353</v>
      </c>
      <c r="H120" s="100" t="s">
        <v>330</v>
      </c>
      <c r="I120" s="101">
        <v>51.47</v>
      </c>
      <c r="J120" s="145" t="s">
        <v>132</v>
      </c>
      <c r="K120" s="145"/>
      <c r="L120" s="145" t="s">
        <v>519</v>
      </c>
      <c r="M120" s="145" t="s">
        <v>68</v>
      </c>
      <c r="N120" s="145">
        <v>5</v>
      </c>
      <c r="O120" s="145" t="s">
        <v>39</v>
      </c>
      <c r="P120" s="100"/>
      <c r="Q120" s="102">
        <v>195.25</v>
      </c>
      <c r="R120" s="140">
        <f t="shared" si="8"/>
        <v>18.7</v>
      </c>
      <c r="S120" s="141" t="str">
        <f t="shared" si="9"/>
        <v/>
      </c>
      <c r="T120" s="103">
        <f t="shared" si="10"/>
        <v>10049.5175</v>
      </c>
      <c r="U120" s="103" t="e">
        <f t="shared" si="11"/>
        <v>#VALUE!</v>
      </c>
      <c r="V120" s="103" t="e">
        <f t="shared" si="12"/>
        <v>#VALUE!</v>
      </c>
      <c r="W120" s="43" t="str">
        <f t="shared" si="13"/>
        <v>F</v>
      </c>
      <c r="X120" s="43">
        <f t="shared" si="14"/>
        <v>18.7</v>
      </c>
      <c r="Y120" s="43">
        <f t="shared" si="15"/>
        <v>51.47</v>
      </c>
      <c r="Z120" s="43">
        <f>IF(R120&lt;&gt;0,IF(R120=SVS,0,IF(R120=SVSg,0,IF(R120=Stundenverrechnungssatz!G161,0,IF(R120=Stundenverrechnungssatz!I161,0,IF(R120=Stundenverrechnungssatz!K161,0,IF(R120=Stundenverrechnungssatz!M161,0,1)))))))</f>
        <v>0</v>
      </c>
      <c r="AA120" s="44"/>
    </row>
    <row r="121" spans="1:27" s="45" customFormat="1" ht="15" customHeight="1" x14ac:dyDescent="0.2">
      <c r="A121" s="99">
        <v>115</v>
      </c>
      <c r="B121" s="99">
        <v>1</v>
      </c>
      <c r="C121" s="100" t="s">
        <v>258</v>
      </c>
      <c r="D121" s="100"/>
      <c r="E121" s="100" t="s">
        <v>316</v>
      </c>
      <c r="F121" s="100" t="s">
        <v>32</v>
      </c>
      <c r="G121" s="100" t="s">
        <v>352</v>
      </c>
      <c r="H121" s="100" t="s">
        <v>334</v>
      </c>
      <c r="I121" s="101">
        <v>24.22</v>
      </c>
      <c r="J121" s="145" t="s">
        <v>132</v>
      </c>
      <c r="K121" s="145"/>
      <c r="L121" s="145" t="s">
        <v>381</v>
      </c>
      <c r="M121" s="145" t="s">
        <v>64</v>
      </c>
      <c r="N121" s="145">
        <v>5</v>
      </c>
      <c r="O121" s="145" t="s">
        <v>62</v>
      </c>
      <c r="P121" s="100"/>
      <c r="Q121" s="102">
        <v>195.25</v>
      </c>
      <c r="R121" s="140">
        <f t="shared" si="8"/>
        <v>18.7</v>
      </c>
      <c r="S121" s="141" t="str">
        <f t="shared" si="9"/>
        <v/>
      </c>
      <c r="T121" s="103">
        <f t="shared" si="10"/>
        <v>4728.9549999999999</v>
      </c>
      <c r="U121" s="103" t="e">
        <f t="shared" si="11"/>
        <v>#VALUE!</v>
      </c>
      <c r="V121" s="103" t="e">
        <f t="shared" si="12"/>
        <v>#VALUE!</v>
      </c>
      <c r="W121" s="43" t="str">
        <f t="shared" si="13"/>
        <v>E</v>
      </c>
      <c r="X121" s="43">
        <f t="shared" si="14"/>
        <v>18.7</v>
      </c>
      <c r="Y121" s="43">
        <f t="shared" si="15"/>
        <v>24.22</v>
      </c>
      <c r="Z121" s="43">
        <f>IF(R121&lt;&gt;0,IF(R121=SVS,0,IF(R121=SVSg,0,IF(R121=Stundenverrechnungssatz!G162,0,IF(R121=Stundenverrechnungssatz!I162,0,IF(R121=Stundenverrechnungssatz!K162,0,IF(R121=Stundenverrechnungssatz!M162,0,1)))))))</f>
        <v>0</v>
      </c>
      <c r="AA121" s="44"/>
    </row>
    <row r="122" spans="1:27" s="44" customFormat="1" ht="15" customHeight="1" x14ac:dyDescent="0.2">
      <c r="A122" s="51">
        <v>116</v>
      </c>
      <c r="B122" s="99">
        <v>1</v>
      </c>
      <c r="C122" s="100" t="s">
        <v>258</v>
      </c>
      <c r="D122" s="100"/>
      <c r="E122" s="100" t="s">
        <v>316</v>
      </c>
      <c r="F122" s="100" t="s">
        <v>35</v>
      </c>
      <c r="G122" s="100" t="s">
        <v>353</v>
      </c>
      <c r="H122" s="100" t="s">
        <v>330</v>
      </c>
      <c r="I122" s="101">
        <v>101.82</v>
      </c>
      <c r="J122" s="145" t="s">
        <v>132</v>
      </c>
      <c r="K122" s="145"/>
      <c r="L122" s="145" t="s">
        <v>519</v>
      </c>
      <c r="M122" s="145" t="s">
        <v>68</v>
      </c>
      <c r="N122" s="145">
        <v>5</v>
      </c>
      <c r="O122" s="145" t="s">
        <v>39</v>
      </c>
      <c r="P122" s="100"/>
      <c r="Q122" s="102">
        <v>195.25</v>
      </c>
      <c r="R122" s="140">
        <f t="shared" si="8"/>
        <v>18.7</v>
      </c>
      <c r="S122" s="141" t="str">
        <f t="shared" si="9"/>
        <v/>
      </c>
      <c r="T122" s="103">
        <f t="shared" si="10"/>
        <v>19880.355</v>
      </c>
      <c r="U122" s="103" t="e">
        <f t="shared" si="11"/>
        <v>#VALUE!</v>
      </c>
      <c r="V122" s="103" t="e">
        <f t="shared" si="12"/>
        <v>#VALUE!</v>
      </c>
      <c r="W122" s="43" t="str">
        <f t="shared" si="13"/>
        <v>F</v>
      </c>
      <c r="X122" s="43">
        <f t="shared" si="14"/>
        <v>18.7</v>
      </c>
      <c r="Y122" s="43">
        <f t="shared" si="15"/>
        <v>101.82</v>
      </c>
      <c r="Z122" s="43">
        <f>IF(R122&lt;&gt;0,IF(R122=SVS,0,IF(R122=SVSg,0,IF(R122=Stundenverrechnungssatz!G163,0,IF(R122=Stundenverrechnungssatz!I163,0,IF(R122=Stundenverrechnungssatz!K163,0,IF(R122=Stundenverrechnungssatz!M163,0,1)))))))</f>
        <v>0</v>
      </c>
    </row>
    <row r="123" spans="1:27" s="44" customFormat="1" ht="15" customHeight="1" x14ac:dyDescent="0.2">
      <c r="A123" s="99">
        <v>117</v>
      </c>
      <c r="B123" s="99">
        <v>1</v>
      </c>
      <c r="C123" s="100" t="s">
        <v>258</v>
      </c>
      <c r="D123" s="100"/>
      <c r="E123" s="100" t="s">
        <v>316</v>
      </c>
      <c r="F123" s="100" t="s">
        <v>40</v>
      </c>
      <c r="G123" s="100" t="s">
        <v>355</v>
      </c>
      <c r="H123" s="100" t="s">
        <v>338</v>
      </c>
      <c r="I123" s="101">
        <v>3.11</v>
      </c>
      <c r="J123" s="145" t="s">
        <v>132</v>
      </c>
      <c r="K123" s="145"/>
      <c r="L123" s="145" t="s">
        <v>381</v>
      </c>
      <c r="M123" s="145" t="s">
        <v>64</v>
      </c>
      <c r="N123" s="145">
        <v>5</v>
      </c>
      <c r="O123" s="145" t="s">
        <v>62</v>
      </c>
      <c r="P123" s="100"/>
      <c r="Q123" s="102">
        <v>195.25</v>
      </c>
      <c r="R123" s="140">
        <f t="shared" si="8"/>
        <v>18.7</v>
      </c>
      <c r="S123" s="141" t="str">
        <f t="shared" si="9"/>
        <v/>
      </c>
      <c r="T123" s="103">
        <f t="shared" si="10"/>
        <v>607.22749999999996</v>
      </c>
      <c r="U123" s="103" t="e">
        <f t="shared" si="11"/>
        <v>#VALUE!</v>
      </c>
      <c r="V123" s="103" t="e">
        <f t="shared" si="12"/>
        <v>#VALUE!</v>
      </c>
      <c r="W123" s="43" t="str">
        <f t="shared" si="13"/>
        <v>E</v>
      </c>
      <c r="X123" s="43">
        <f t="shared" si="14"/>
        <v>18.7</v>
      </c>
      <c r="Y123" s="43">
        <f t="shared" si="15"/>
        <v>3.11</v>
      </c>
      <c r="Z123" s="43">
        <f>IF(R123&lt;&gt;0,IF(R123=SVS,0,IF(R123=SVSg,0,IF(R123=Stundenverrechnungssatz!G164,0,IF(R123=Stundenverrechnungssatz!I164,0,IF(R123=Stundenverrechnungssatz!K164,0,IF(R123=Stundenverrechnungssatz!M164,0,1)))))))</f>
        <v>0</v>
      </c>
    </row>
    <row r="124" spans="1:27" s="45" customFormat="1" ht="15" customHeight="1" x14ac:dyDescent="0.2">
      <c r="A124" s="51">
        <v>118</v>
      </c>
      <c r="B124" s="99">
        <v>1</v>
      </c>
      <c r="C124" s="100" t="s">
        <v>258</v>
      </c>
      <c r="D124" s="100"/>
      <c r="E124" s="100" t="s">
        <v>316</v>
      </c>
      <c r="F124" s="100" t="s">
        <v>64</v>
      </c>
      <c r="G124" s="100" t="s">
        <v>356</v>
      </c>
      <c r="H124" s="100" t="s">
        <v>334</v>
      </c>
      <c r="I124" s="101">
        <v>24.35</v>
      </c>
      <c r="J124" s="145" t="s">
        <v>132</v>
      </c>
      <c r="K124" s="145"/>
      <c r="L124" s="145" t="s">
        <v>381</v>
      </c>
      <c r="M124" s="145" t="s">
        <v>64</v>
      </c>
      <c r="N124" s="145">
        <v>5</v>
      </c>
      <c r="O124" s="145" t="s">
        <v>62</v>
      </c>
      <c r="P124" s="100"/>
      <c r="Q124" s="102">
        <v>195.25</v>
      </c>
      <c r="R124" s="140">
        <f t="shared" si="8"/>
        <v>18.7</v>
      </c>
      <c r="S124" s="141" t="str">
        <f t="shared" si="9"/>
        <v/>
      </c>
      <c r="T124" s="103">
        <f t="shared" si="10"/>
        <v>4754.3375000000005</v>
      </c>
      <c r="U124" s="103" t="e">
        <f t="shared" si="11"/>
        <v>#VALUE!</v>
      </c>
      <c r="V124" s="103" t="e">
        <f t="shared" si="12"/>
        <v>#VALUE!</v>
      </c>
      <c r="W124" s="43" t="str">
        <f t="shared" si="13"/>
        <v>E</v>
      </c>
      <c r="X124" s="43">
        <f t="shared" si="14"/>
        <v>18.7</v>
      </c>
      <c r="Y124" s="43">
        <f t="shared" si="15"/>
        <v>24.35</v>
      </c>
      <c r="Z124" s="43">
        <f>IF(R124&lt;&gt;0,IF(R124=SVS,0,IF(R124=SVSg,0,IF(R124=Stundenverrechnungssatz!G165,0,IF(R124=Stundenverrechnungssatz!I165,0,IF(R124=Stundenverrechnungssatz!K165,0,IF(R124=Stundenverrechnungssatz!M165,0,1)))))))</f>
        <v>0</v>
      </c>
      <c r="AA124" s="44"/>
    </row>
    <row r="125" spans="1:27" s="45" customFormat="1" ht="15" customHeight="1" x14ac:dyDescent="0.2">
      <c r="A125" s="99">
        <v>119</v>
      </c>
      <c r="B125" s="99">
        <v>1</v>
      </c>
      <c r="C125" s="100" t="s">
        <v>259</v>
      </c>
      <c r="D125" s="100"/>
      <c r="E125" s="100" t="s">
        <v>313</v>
      </c>
      <c r="F125" s="100">
        <v>3</v>
      </c>
      <c r="G125" s="100" t="s">
        <v>383</v>
      </c>
      <c r="H125" s="100" t="s">
        <v>330</v>
      </c>
      <c r="I125" s="101">
        <v>23.71</v>
      </c>
      <c r="J125" s="145"/>
      <c r="K125" s="145">
        <v>803.9</v>
      </c>
      <c r="L125" s="145" t="s">
        <v>518</v>
      </c>
      <c r="M125" s="145" t="s">
        <v>36</v>
      </c>
      <c r="N125" s="145">
        <v>0</v>
      </c>
      <c r="O125" s="145" t="s">
        <v>36</v>
      </c>
      <c r="P125" s="100"/>
      <c r="Q125" s="102">
        <v>0</v>
      </c>
      <c r="R125" s="140">
        <f t="shared" si="8"/>
        <v>18.7</v>
      </c>
      <c r="S125" s="141">
        <f t="shared" si="9"/>
        <v>1.0000000000000001E-5</v>
      </c>
      <c r="T125" s="103">
        <f t="shared" si="10"/>
        <v>0</v>
      </c>
      <c r="U125" s="103">
        <f t="shared" si="11"/>
        <v>0</v>
      </c>
      <c r="V125" s="103">
        <f t="shared" si="12"/>
        <v>0</v>
      </c>
      <c r="W125" s="43" t="str">
        <f t="shared" si="13"/>
        <v>N</v>
      </c>
      <c r="X125" s="43">
        <f t="shared" si="14"/>
        <v>18.7</v>
      </c>
      <c r="Y125" s="43">
        <f t="shared" si="15"/>
        <v>0</v>
      </c>
      <c r="Z125" s="43">
        <f>IF(R125&lt;&gt;0,IF(R125=SVS,0,IF(R125=SVSg,0,IF(R125=Stundenverrechnungssatz!G166,0,IF(R125=Stundenverrechnungssatz!I166,0,IF(R125=Stundenverrechnungssatz!K166,0,IF(R125=Stundenverrechnungssatz!M166,0,1)))))))</f>
        <v>0</v>
      </c>
      <c r="AA125" s="44"/>
    </row>
    <row r="126" spans="1:27" s="45" customFormat="1" ht="15" customHeight="1" x14ac:dyDescent="0.2">
      <c r="A126" s="51">
        <v>120</v>
      </c>
      <c r="B126" s="99">
        <v>1</v>
      </c>
      <c r="C126" s="100" t="s">
        <v>259</v>
      </c>
      <c r="D126" s="100"/>
      <c r="E126" s="100" t="s">
        <v>313</v>
      </c>
      <c r="F126" s="100">
        <v>4</v>
      </c>
      <c r="G126" s="100" t="s">
        <v>384</v>
      </c>
      <c r="H126" s="100" t="s">
        <v>330</v>
      </c>
      <c r="I126" s="101">
        <v>16.07</v>
      </c>
      <c r="J126" s="145"/>
      <c r="K126" s="145"/>
      <c r="L126" s="145" t="s">
        <v>518</v>
      </c>
      <c r="M126" s="145" t="s">
        <v>36</v>
      </c>
      <c r="N126" s="145">
        <v>0</v>
      </c>
      <c r="O126" s="145" t="s">
        <v>36</v>
      </c>
      <c r="P126" s="100"/>
      <c r="Q126" s="102">
        <v>0</v>
      </c>
      <c r="R126" s="140">
        <f t="shared" si="8"/>
        <v>18.7</v>
      </c>
      <c r="S126" s="141">
        <f t="shared" si="9"/>
        <v>1.0000000000000001E-5</v>
      </c>
      <c r="T126" s="103">
        <f t="shared" si="10"/>
        <v>0</v>
      </c>
      <c r="U126" s="103">
        <f t="shared" si="11"/>
        <v>0</v>
      </c>
      <c r="V126" s="103">
        <f t="shared" si="12"/>
        <v>0</v>
      </c>
      <c r="W126" s="43" t="str">
        <f t="shared" si="13"/>
        <v>N</v>
      </c>
      <c r="X126" s="43">
        <f t="shared" si="14"/>
        <v>18.7</v>
      </c>
      <c r="Y126" s="43">
        <f t="shared" si="15"/>
        <v>0</v>
      </c>
      <c r="Z126" s="43">
        <f>IF(R126&lt;&gt;0,IF(R126=SVS,0,IF(R126=SVSg,0,IF(R126=Stundenverrechnungssatz!G167,0,IF(R126=Stundenverrechnungssatz!I167,0,IF(R126=Stundenverrechnungssatz!K167,0,IF(R126=Stundenverrechnungssatz!M167,0,1)))))))</f>
        <v>0</v>
      </c>
      <c r="AA126" s="44"/>
    </row>
    <row r="127" spans="1:27" s="45" customFormat="1" ht="15" customHeight="1" x14ac:dyDescent="0.2">
      <c r="A127" s="99">
        <v>121</v>
      </c>
      <c r="B127" s="99">
        <v>1</v>
      </c>
      <c r="C127" s="100" t="s">
        <v>259</v>
      </c>
      <c r="D127" s="100"/>
      <c r="E127" s="100" t="s">
        <v>313</v>
      </c>
      <c r="F127" s="100">
        <v>5</v>
      </c>
      <c r="G127" s="100" t="s">
        <v>385</v>
      </c>
      <c r="H127" s="100" t="s">
        <v>330</v>
      </c>
      <c r="I127" s="101">
        <v>39.85</v>
      </c>
      <c r="J127" s="145"/>
      <c r="K127" s="145"/>
      <c r="L127" s="145" t="s">
        <v>518</v>
      </c>
      <c r="M127" s="145" t="s">
        <v>36</v>
      </c>
      <c r="N127" s="145">
        <v>0</v>
      </c>
      <c r="O127" s="145" t="s">
        <v>36</v>
      </c>
      <c r="P127" s="100"/>
      <c r="Q127" s="102">
        <v>0</v>
      </c>
      <c r="R127" s="140">
        <f t="shared" si="8"/>
        <v>18.7</v>
      </c>
      <c r="S127" s="141">
        <f t="shared" si="9"/>
        <v>1.0000000000000001E-5</v>
      </c>
      <c r="T127" s="103">
        <f t="shared" si="10"/>
        <v>0</v>
      </c>
      <c r="U127" s="103">
        <f t="shared" si="11"/>
        <v>0</v>
      </c>
      <c r="V127" s="103">
        <f t="shared" si="12"/>
        <v>0</v>
      </c>
      <c r="W127" s="43" t="str">
        <f t="shared" si="13"/>
        <v>N</v>
      </c>
      <c r="X127" s="43">
        <f t="shared" si="14"/>
        <v>18.7</v>
      </c>
      <c r="Y127" s="43">
        <f t="shared" si="15"/>
        <v>0</v>
      </c>
      <c r="Z127" s="43">
        <f>IF(R127&lt;&gt;0,IF(R127=SVS,0,IF(R127=SVSg,0,IF(R127=Stundenverrechnungssatz!G168,0,IF(R127=Stundenverrechnungssatz!I168,0,IF(R127=Stundenverrechnungssatz!K168,0,IF(R127=Stundenverrechnungssatz!M168,0,1)))))))</f>
        <v>0</v>
      </c>
      <c r="AA127" s="44"/>
    </row>
    <row r="128" spans="1:27" s="45" customFormat="1" ht="15" customHeight="1" x14ac:dyDescent="0.2">
      <c r="A128" s="51">
        <v>122</v>
      </c>
      <c r="B128" s="99">
        <v>1</v>
      </c>
      <c r="C128" s="100" t="s">
        <v>259</v>
      </c>
      <c r="D128" s="100"/>
      <c r="E128" s="100" t="s">
        <v>313</v>
      </c>
      <c r="F128" s="100">
        <v>6</v>
      </c>
      <c r="G128" s="100" t="s">
        <v>386</v>
      </c>
      <c r="H128" s="100" t="s">
        <v>330</v>
      </c>
      <c r="I128" s="101">
        <v>40.380000000000003</v>
      </c>
      <c r="J128" s="145" t="s">
        <v>132</v>
      </c>
      <c r="K128" s="145"/>
      <c r="L128" s="145" t="s">
        <v>517</v>
      </c>
      <c r="M128" s="145" t="s">
        <v>133</v>
      </c>
      <c r="N128" s="145">
        <v>5</v>
      </c>
      <c r="O128" s="145" t="s">
        <v>134</v>
      </c>
      <c r="P128" s="100"/>
      <c r="Q128" s="102">
        <v>195.25</v>
      </c>
      <c r="R128" s="140">
        <f t="shared" si="8"/>
        <v>18.7</v>
      </c>
      <c r="S128" s="141" t="str">
        <f t="shared" si="9"/>
        <v/>
      </c>
      <c r="T128" s="103">
        <f t="shared" si="10"/>
        <v>7884.1950000000006</v>
      </c>
      <c r="U128" s="103" t="e">
        <f t="shared" si="11"/>
        <v>#VALUE!</v>
      </c>
      <c r="V128" s="103" t="e">
        <f t="shared" si="12"/>
        <v>#VALUE!</v>
      </c>
      <c r="W128" s="43" t="str">
        <f t="shared" si="13"/>
        <v>M</v>
      </c>
      <c r="X128" s="43">
        <f t="shared" si="14"/>
        <v>18.7</v>
      </c>
      <c r="Y128" s="43">
        <f t="shared" si="15"/>
        <v>40.380000000000003</v>
      </c>
      <c r="Z128" s="43">
        <f>IF(R128&lt;&gt;0,IF(R128=SVS,0,IF(R128=SVSg,0,IF(R128=Stundenverrechnungssatz!G169,0,IF(R128=Stundenverrechnungssatz!I169,0,IF(R128=Stundenverrechnungssatz!K169,0,IF(R128=Stundenverrechnungssatz!M169,0,1)))))))</f>
        <v>0</v>
      </c>
      <c r="AA128" s="44"/>
    </row>
    <row r="129" spans="1:27" s="45" customFormat="1" ht="15" customHeight="1" x14ac:dyDescent="0.2">
      <c r="A129" s="99">
        <v>123</v>
      </c>
      <c r="B129" s="99">
        <v>1</v>
      </c>
      <c r="C129" s="100" t="s">
        <v>259</v>
      </c>
      <c r="D129" s="100"/>
      <c r="E129" s="100" t="s">
        <v>313</v>
      </c>
      <c r="F129" s="100">
        <v>7</v>
      </c>
      <c r="G129" s="100" t="s">
        <v>387</v>
      </c>
      <c r="H129" s="100" t="s">
        <v>330</v>
      </c>
      <c r="I129" s="101">
        <v>5.46</v>
      </c>
      <c r="J129" s="145"/>
      <c r="K129" s="145"/>
      <c r="L129" s="145" t="s">
        <v>518</v>
      </c>
      <c r="M129" s="145" t="s">
        <v>36</v>
      </c>
      <c r="N129" s="145">
        <v>0</v>
      </c>
      <c r="O129" s="145" t="s">
        <v>36</v>
      </c>
      <c r="P129" s="100" t="s">
        <v>525</v>
      </c>
      <c r="Q129" s="102">
        <v>0</v>
      </c>
      <c r="R129" s="140">
        <f t="shared" si="8"/>
        <v>18.7</v>
      </c>
      <c r="S129" s="141">
        <f t="shared" si="9"/>
        <v>1.0000000000000001E-5</v>
      </c>
      <c r="T129" s="103">
        <f t="shared" si="10"/>
        <v>0</v>
      </c>
      <c r="U129" s="103">
        <f t="shared" si="11"/>
        <v>0</v>
      </c>
      <c r="V129" s="103">
        <f t="shared" si="12"/>
        <v>0</v>
      </c>
      <c r="W129" s="43" t="str">
        <f t="shared" si="13"/>
        <v>N</v>
      </c>
      <c r="X129" s="43">
        <f t="shared" si="14"/>
        <v>18.7</v>
      </c>
      <c r="Y129" s="43">
        <f t="shared" si="15"/>
        <v>0</v>
      </c>
      <c r="Z129" s="43">
        <f>IF(R129&lt;&gt;0,IF(R129=SVS,0,IF(R129=SVSg,0,IF(R129=Stundenverrechnungssatz!G170,0,IF(R129=Stundenverrechnungssatz!I170,0,IF(R129=Stundenverrechnungssatz!K170,0,IF(R129=Stundenverrechnungssatz!M170,0,1)))))))</f>
        <v>0</v>
      </c>
      <c r="AA129" s="44"/>
    </row>
    <row r="130" spans="1:27" s="45" customFormat="1" ht="15" customHeight="1" x14ac:dyDescent="0.2">
      <c r="A130" s="51">
        <v>124</v>
      </c>
      <c r="B130" s="99">
        <v>1</v>
      </c>
      <c r="C130" s="100" t="s">
        <v>259</v>
      </c>
      <c r="D130" s="100"/>
      <c r="E130" s="100" t="s">
        <v>313</v>
      </c>
      <c r="F130" s="100">
        <v>8</v>
      </c>
      <c r="G130" s="100" t="s">
        <v>388</v>
      </c>
      <c r="H130" s="100" t="s">
        <v>338</v>
      </c>
      <c r="I130" s="101">
        <v>10.09</v>
      </c>
      <c r="J130" s="145"/>
      <c r="K130" s="145"/>
      <c r="L130" s="145" t="s">
        <v>520</v>
      </c>
      <c r="M130" s="145" t="s">
        <v>36</v>
      </c>
      <c r="N130" s="145">
        <v>0</v>
      </c>
      <c r="O130" s="145" t="s">
        <v>36</v>
      </c>
      <c r="P130" s="100" t="s">
        <v>525</v>
      </c>
      <c r="Q130" s="102">
        <v>0</v>
      </c>
      <c r="R130" s="140">
        <f t="shared" si="8"/>
        <v>18.7</v>
      </c>
      <c r="S130" s="141">
        <f t="shared" si="9"/>
        <v>1.0000000000000001E-5</v>
      </c>
      <c r="T130" s="103">
        <f t="shared" si="10"/>
        <v>0</v>
      </c>
      <c r="U130" s="103">
        <f t="shared" si="11"/>
        <v>0</v>
      </c>
      <c r="V130" s="103">
        <f t="shared" si="12"/>
        <v>0</v>
      </c>
      <c r="W130" s="43" t="str">
        <f t="shared" si="13"/>
        <v>N</v>
      </c>
      <c r="X130" s="43">
        <f t="shared" si="14"/>
        <v>18.7</v>
      </c>
      <c r="Y130" s="43">
        <f t="shared" si="15"/>
        <v>0</v>
      </c>
      <c r="Z130" s="43">
        <f>IF(R130&lt;&gt;0,IF(R130=SVS,0,IF(R130=SVSg,0,IF(R130=Stundenverrechnungssatz!G171,0,IF(R130=Stundenverrechnungssatz!I171,0,IF(R130=Stundenverrechnungssatz!K171,0,IF(R130=Stundenverrechnungssatz!M171,0,1)))))))</f>
        <v>0</v>
      </c>
      <c r="AA130" s="44"/>
    </row>
    <row r="131" spans="1:27" s="45" customFormat="1" ht="15" customHeight="1" x14ac:dyDescent="0.2">
      <c r="A131" s="99">
        <v>125</v>
      </c>
      <c r="B131" s="99">
        <v>1</v>
      </c>
      <c r="C131" s="100" t="s">
        <v>259</v>
      </c>
      <c r="D131" s="100"/>
      <c r="E131" s="100" t="s">
        <v>313</v>
      </c>
      <c r="F131" s="100">
        <v>9</v>
      </c>
      <c r="G131" s="100" t="s">
        <v>389</v>
      </c>
      <c r="H131" s="100" t="s">
        <v>338</v>
      </c>
      <c r="I131" s="101">
        <v>7.35</v>
      </c>
      <c r="J131" s="145"/>
      <c r="K131" s="145"/>
      <c r="L131" s="145" t="s">
        <v>521</v>
      </c>
      <c r="M131" s="145" t="s">
        <v>36</v>
      </c>
      <c r="N131" s="145">
        <v>0</v>
      </c>
      <c r="O131" s="145" t="s">
        <v>36</v>
      </c>
      <c r="P131" s="100" t="s">
        <v>525</v>
      </c>
      <c r="Q131" s="102">
        <v>0</v>
      </c>
      <c r="R131" s="140">
        <f t="shared" si="8"/>
        <v>18.7</v>
      </c>
      <c r="S131" s="141">
        <f t="shared" si="9"/>
        <v>1.0000000000000001E-5</v>
      </c>
      <c r="T131" s="103">
        <f t="shared" si="10"/>
        <v>0</v>
      </c>
      <c r="U131" s="103">
        <f t="shared" si="11"/>
        <v>0</v>
      </c>
      <c r="V131" s="103">
        <f t="shared" si="12"/>
        <v>0</v>
      </c>
      <c r="W131" s="43" t="str">
        <f t="shared" si="13"/>
        <v>N</v>
      </c>
      <c r="X131" s="43">
        <f t="shared" si="14"/>
        <v>18.7</v>
      </c>
      <c r="Y131" s="43">
        <f t="shared" si="15"/>
        <v>0</v>
      </c>
      <c r="Z131" s="43">
        <f>IF(R131&lt;&gt;0,IF(R131=SVS,0,IF(R131=SVSg,0,IF(R131=Stundenverrechnungssatz!G172,0,IF(R131=Stundenverrechnungssatz!I172,0,IF(R131=Stundenverrechnungssatz!K172,0,IF(R131=Stundenverrechnungssatz!M172,0,1)))))))</f>
        <v>0</v>
      </c>
      <c r="AA131" s="44"/>
    </row>
    <row r="132" spans="1:27" s="45" customFormat="1" ht="15" customHeight="1" x14ac:dyDescent="0.2">
      <c r="A132" s="51">
        <v>126</v>
      </c>
      <c r="B132" s="99">
        <v>1</v>
      </c>
      <c r="C132" s="100" t="s">
        <v>259</v>
      </c>
      <c r="D132" s="100"/>
      <c r="E132" s="100" t="s">
        <v>313</v>
      </c>
      <c r="F132" s="100">
        <v>11</v>
      </c>
      <c r="G132" s="100" t="s">
        <v>390</v>
      </c>
      <c r="H132" s="100" t="s">
        <v>330</v>
      </c>
      <c r="I132" s="101">
        <v>62.98</v>
      </c>
      <c r="J132" s="145"/>
      <c r="K132" s="145"/>
      <c r="L132" s="145" t="s">
        <v>515</v>
      </c>
      <c r="M132" s="145" t="s">
        <v>36</v>
      </c>
      <c r="N132" s="145">
        <v>0</v>
      </c>
      <c r="O132" s="145" t="s">
        <v>36</v>
      </c>
      <c r="P132" s="100" t="s">
        <v>525</v>
      </c>
      <c r="Q132" s="102">
        <v>0</v>
      </c>
      <c r="R132" s="140">
        <f t="shared" si="8"/>
        <v>18.7</v>
      </c>
      <c r="S132" s="141">
        <f t="shared" si="9"/>
        <v>1.0000000000000001E-5</v>
      </c>
      <c r="T132" s="103">
        <f t="shared" si="10"/>
        <v>0</v>
      </c>
      <c r="U132" s="103">
        <f t="shared" si="11"/>
        <v>0</v>
      </c>
      <c r="V132" s="103">
        <f t="shared" si="12"/>
        <v>0</v>
      </c>
      <c r="W132" s="43" t="str">
        <f t="shared" si="13"/>
        <v>N</v>
      </c>
      <c r="X132" s="43">
        <f t="shared" si="14"/>
        <v>18.7</v>
      </c>
      <c r="Y132" s="43">
        <f t="shared" si="15"/>
        <v>0</v>
      </c>
      <c r="Z132" s="43">
        <f>IF(R132&lt;&gt;0,IF(R132=SVS,0,IF(R132=SVSg,0,IF(R132=Stundenverrechnungssatz!G173,0,IF(R132=Stundenverrechnungssatz!I173,0,IF(R132=Stundenverrechnungssatz!K173,0,IF(R132=Stundenverrechnungssatz!M173,0,1)))))))</f>
        <v>0</v>
      </c>
      <c r="AA132" s="44"/>
    </row>
    <row r="133" spans="1:27" s="45" customFormat="1" ht="15" customHeight="1" x14ac:dyDescent="0.2">
      <c r="A133" s="99">
        <v>127</v>
      </c>
      <c r="B133" s="99">
        <v>1</v>
      </c>
      <c r="C133" s="100" t="s">
        <v>259</v>
      </c>
      <c r="D133" s="100"/>
      <c r="E133" s="100" t="s">
        <v>313</v>
      </c>
      <c r="F133" s="100">
        <v>13</v>
      </c>
      <c r="G133" s="100" t="s">
        <v>391</v>
      </c>
      <c r="H133" s="100" t="s">
        <v>330</v>
      </c>
      <c r="I133" s="101">
        <v>20.53</v>
      </c>
      <c r="J133" s="145"/>
      <c r="K133" s="145"/>
      <c r="L133" s="145" t="s">
        <v>518</v>
      </c>
      <c r="M133" s="145" t="s">
        <v>36</v>
      </c>
      <c r="N133" s="145">
        <v>0</v>
      </c>
      <c r="O133" s="145" t="s">
        <v>36</v>
      </c>
      <c r="P133" s="100" t="s">
        <v>525</v>
      </c>
      <c r="Q133" s="102">
        <v>0</v>
      </c>
      <c r="R133" s="140">
        <f t="shared" si="8"/>
        <v>18.7</v>
      </c>
      <c r="S133" s="141">
        <f t="shared" si="9"/>
        <v>1.0000000000000001E-5</v>
      </c>
      <c r="T133" s="103">
        <f t="shared" si="10"/>
        <v>0</v>
      </c>
      <c r="U133" s="103">
        <f t="shared" si="11"/>
        <v>0</v>
      </c>
      <c r="V133" s="103">
        <f t="shared" si="12"/>
        <v>0</v>
      </c>
      <c r="W133" s="43" t="str">
        <f t="shared" si="13"/>
        <v>N</v>
      </c>
      <c r="X133" s="43">
        <f t="shared" si="14"/>
        <v>18.7</v>
      </c>
      <c r="Y133" s="43">
        <f t="shared" si="15"/>
        <v>0</v>
      </c>
      <c r="Z133" s="43">
        <f>IF(R133&lt;&gt;0,IF(R133=SVS,0,IF(R133=SVSg,0,IF(R133=Stundenverrechnungssatz!G174,0,IF(R133=Stundenverrechnungssatz!I174,0,IF(R133=Stundenverrechnungssatz!K174,0,IF(R133=Stundenverrechnungssatz!M174,0,1)))))))</f>
        <v>0</v>
      </c>
      <c r="AA133" s="44"/>
    </row>
    <row r="134" spans="1:27" s="45" customFormat="1" ht="15" customHeight="1" x14ac:dyDescent="0.2">
      <c r="A134" s="51">
        <v>128</v>
      </c>
      <c r="B134" s="99">
        <v>1</v>
      </c>
      <c r="C134" s="100" t="s">
        <v>259</v>
      </c>
      <c r="D134" s="100"/>
      <c r="E134" s="100" t="s">
        <v>313</v>
      </c>
      <c r="F134" s="100">
        <v>14</v>
      </c>
      <c r="G134" s="100" t="s">
        <v>357</v>
      </c>
      <c r="H134" s="100" t="s">
        <v>330</v>
      </c>
      <c r="I134" s="101">
        <v>63.95</v>
      </c>
      <c r="J134" s="145"/>
      <c r="K134" s="145"/>
      <c r="L134" s="145" t="s">
        <v>515</v>
      </c>
      <c r="M134" s="145" t="s">
        <v>36</v>
      </c>
      <c r="N134" s="145">
        <v>0</v>
      </c>
      <c r="O134" s="145" t="s">
        <v>36</v>
      </c>
      <c r="P134" s="100" t="s">
        <v>525</v>
      </c>
      <c r="Q134" s="102">
        <v>0</v>
      </c>
      <c r="R134" s="140">
        <f t="shared" si="8"/>
        <v>18.7</v>
      </c>
      <c r="S134" s="141">
        <f t="shared" si="9"/>
        <v>1.0000000000000001E-5</v>
      </c>
      <c r="T134" s="103">
        <f t="shared" si="10"/>
        <v>0</v>
      </c>
      <c r="U134" s="103">
        <f t="shared" si="11"/>
        <v>0</v>
      </c>
      <c r="V134" s="103">
        <f t="shared" si="12"/>
        <v>0</v>
      </c>
      <c r="W134" s="43" t="str">
        <f t="shared" si="13"/>
        <v>N</v>
      </c>
      <c r="X134" s="43">
        <f t="shared" si="14"/>
        <v>18.7</v>
      </c>
      <c r="Y134" s="43">
        <f t="shared" si="15"/>
        <v>0</v>
      </c>
      <c r="Z134" s="43">
        <f>IF(R134&lt;&gt;0,IF(R134=SVS,0,IF(R134=SVSg,0,IF(R134=Stundenverrechnungssatz!G175,0,IF(R134=Stundenverrechnungssatz!I175,0,IF(R134=Stundenverrechnungssatz!K175,0,IF(R134=Stundenverrechnungssatz!M175,0,1)))))))</f>
        <v>0</v>
      </c>
      <c r="AA134" s="44"/>
    </row>
    <row r="135" spans="1:27" s="45" customFormat="1" ht="15" customHeight="1" x14ac:dyDescent="0.2">
      <c r="A135" s="99">
        <v>129</v>
      </c>
      <c r="B135" s="99">
        <v>1</v>
      </c>
      <c r="C135" s="100" t="s">
        <v>259</v>
      </c>
      <c r="D135" s="100"/>
      <c r="E135" s="100" t="s">
        <v>313</v>
      </c>
      <c r="F135" s="100">
        <v>15</v>
      </c>
      <c r="G135" s="100" t="s">
        <v>392</v>
      </c>
      <c r="H135" s="100" t="s">
        <v>330</v>
      </c>
      <c r="I135" s="101">
        <v>14.7</v>
      </c>
      <c r="J135" s="145"/>
      <c r="K135" s="145"/>
      <c r="L135" s="145" t="s">
        <v>518</v>
      </c>
      <c r="M135" s="145" t="s">
        <v>36</v>
      </c>
      <c r="N135" s="145">
        <v>0</v>
      </c>
      <c r="O135" s="145" t="s">
        <v>36</v>
      </c>
      <c r="P135" s="100"/>
      <c r="Q135" s="102">
        <v>0</v>
      </c>
      <c r="R135" s="140">
        <f t="shared" ref="R135:R198" si="16">SVS</f>
        <v>18.7</v>
      </c>
      <c r="S135" s="141">
        <f t="shared" ref="S135:S198" si="17">IF(VLOOKUP(O135,Vorgaben,4,FALSE)=0,"",VLOOKUP(O135,Vorgaben,4,FALSE))</f>
        <v>1.0000000000000001E-5</v>
      </c>
      <c r="T135" s="103">
        <f t="shared" ref="T135:T198" si="18">I135*Q135</f>
        <v>0</v>
      </c>
      <c r="U135" s="103">
        <f t="shared" ref="U135:U198" si="19">T135/S135</f>
        <v>0</v>
      </c>
      <c r="V135" s="103">
        <f t="shared" ref="V135:V198" si="20">U135*R135</f>
        <v>0</v>
      </c>
      <c r="W135" s="43" t="str">
        <f t="shared" ref="W135:W198" si="21">LEFT(O135,1)</f>
        <v>N</v>
      </c>
      <c r="X135" s="43">
        <f t="shared" ref="X135:X198" si="22">IF(R135=SVS,R135,"")</f>
        <v>18.7</v>
      </c>
      <c r="Y135" s="43">
        <f t="shared" ref="Y135:Y198" si="23">IF(J135="x",I135,0)</f>
        <v>0</v>
      </c>
      <c r="Z135" s="43">
        <f>IF(R135&lt;&gt;0,IF(R135=SVS,0,IF(R135=SVSg,0,IF(R135=Stundenverrechnungssatz!G176,0,IF(R135=Stundenverrechnungssatz!I176,0,IF(R135=Stundenverrechnungssatz!K176,0,IF(R135=Stundenverrechnungssatz!M176,0,1)))))))</f>
        <v>0</v>
      </c>
      <c r="AA135" s="44"/>
    </row>
    <row r="136" spans="1:27" s="45" customFormat="1" ht="15" customHeight="1" x14ac:dyDescent="0.2">
      <c r="A136" s="51">
        <v>130</v>
      </c>
      <c r="B136" s="99">
        <v>1</v>
      </c>
      <c r="C136" s="100" t="s">
        <v>259</v>
      </c>
      <c r="D136" s="100"/>
      <c r="E136" s="100" t="s">
        <v>313</v>
      </c>
      <c r="F136" s="100">
        <v>16</v>
      </c>
      <c r="G136" s="100" t="s">
        <v>393</v>
      </c>
      <c r="H136" s="100" t="s">
        <v>330</v>
      </c>
      <c r="I136" s="101">
        <v>48.68</v>
      </c>
      <c r="J136" s="145" t="s">
        <v>132</v>
      </c>
      <c r="K136" s="145"/>
      <c r="L136" s="145" t="s">
        <v>517</v>
      </c>
      <c r="M136" s="145" t="s">
        <v>36</v>
      </c>
      <c r="N136" s="145">
        <v>0</v>
      </c>
      <c r="O136" s="145" t="s">
        <v>134</v>
      </c>
      <c r="P136" s="100"/>
      <c r="Q136" s="102">
        <v>195.25</v>
      </c>
      <c r="R136" s="140">
        <f t="shared" si="16"/>
        <v>18.7</v>
      </c>
      <c r="S136" s="141" t="str">
        <f t="shared" si="17"/>
        <v/>
      </c>
      <c r="T136" s="103">
        <f t="shared" si="18"/>
        <v>9504.77</v>
      </c>
      <c r="U136" s="103" t="e">
        <f t="shared" si="19"/>
        <v>#VALUE!</v>
      </c>
      <c r="V136" s="103" t="e">
        <f t="shared" si="20"/>
        <v>#VALUE!</v>
      </c>
      <c r="W136" s="43" t="str">
        <f t="shared" si="21"/>
        <v>M</v>
      </c>
      <c r="X136" s="43">
        <f t="shared" si="22"/>
        <v>18.7</v>
      </c>
      <c r="Y136" s="43">
        <f t="shared" si="23"/>
        <v>48.68</v>
      </c>
      <c r="Z136" s="43">
        <f>IF(R136&lt;&gt;0,IF(R136=SVS,0,IF(R136=SVSg,0,IF(R136=Stundenverrechnungssatz!G177,0,IF(R136=Stundenverrechnungssatz!I177,0,IF(R136=Stundenverrechnungssatz!K177,0,IF(R136=Stundenverrechnungssatz!M177,0,1)))))))</f>
        <v>0</v>
      </c>
      <c r="AA136" s="44"/>
    </row>
    <row r="137" spans="1:27" s="44" customFormat="1" ht="15" customHeight="1" x14ac:dyDescent="0.2">
      <c r="A137" s="99">
        <v>131</v>
      </c>
      <c r="B137" s="99">
        <v>1</v>
      </c>
      <c r="C137" s="100" t="s">
        <v>259</v>
      </c>
      <c r="D137" s="100"/>
      <c r="E137" s="100" t="s">
        <v>313</v>
      </c>
      <c r="F137" s="100" t="s">
        <v>278</v>
      </c>
      <c r="G137" s="100" t="s">
        <v>394</v>
      </c>
      <c r="H137" s="100" t="s">
        <v>330</v>
      </c>
      <c r="I137" s="101">
        <v>8.3800000000000008</v>
      </c>
      <c r="J137" s="145"/>
      <c r="K137" s="145"/>
      <c r="L137" s="145" t="s">
        <v>518</v>
      </c>
      <c r="M137" s="145" t="s">
        <v>36</v>
      </c>
      <c r="N137" s="145">
        <v>0</v>
      </c>
      <c r="O137" s="145" t="s">
        <v>36</v>
      </c>
      <c r="P137" s="100"/>
      <c r="Q137" s="102">
        <v>0</v>
      </c>
      <c r="R137" s="140">
        <f t="shared" si="16"/>
        <v>18.7</v>
      </c>
      <c r="S137" s="141">
        <f t="shared" si="17"/>
        <v>1.0000000000000001E-5</v>
      </c>
      <c r="T137" s="103">
        <f t="shared" si="18"/>
        <v>0</v>
      </c>
      <c r="U137" s="103">
        <f t="shared" si="19"/>
        <v>0</v>
      </c>
      <c r="V137" s="103">
        <f t="shared" si="20"/>
        <v>0</v>
      </c>
      <c r="W137" s="43" t="str">
        <f t="shared" si="21"/>
        <v>N</v>
      </c>
      <c r="X137" s="43">
        <f t="shared" si="22"/>
        <v>18.7</v>
      </c>
      <c r="Y137" s="43">
        <f t="shared" si="23"/>
        <v>0</v>
      </c>
      <c r="Z137" s="43">
        <f>IF(R137&lt;&gt;0,IF(R137=SVS,0,IF(R137=SVSg,0,IF(R137=Stundenverrechnungssatz!G178,0,IF(R137=Stundenverrechnungssatz!I178,0,IF(R137=Stundenverrechnungssatz!K178,0,IF(R137=Stundenverrechnungssatz!M178,0,1)))))))</f>
        <v>0</v>
      </c>
    </row>
    <row r="138" spans="1:27" s="44" customFormat="1" ht="15" customHeight="1" x14ac:dyDescent="0.2">
      <c r="A138" s="51">
        <v>132</v>
      </c>
      <c r="B138" s="99">
        <v>1</v>
      </c>
      <c r="C138" s="100" t="s">
        <v>259</v>
      </c>
      <c r="D138" s="100"/>
      <c r="E138" s="100" t="s">
        <v>313</v>
      </c>
      <c r="F138" s="100">
        <v>18</v>
      </c>
      <c r="G138" s="100" t="s">
        <v>395</v>
      </c>
      <c r="H138" s="100" t="s">
        <v>330</v>
      </c>
      <c r="I138" s="101">
        <v>23.68</v>
      </c>
      <c r="J138" s="145"/>
      <c r="K138" s="145"/>
      <c r="L138" s="145" t="s">
        <v>518</v>
      </c>
      <c r="M138" s="145" t="s">
        <v>36</v>
      </c>
      <c r="N138" s="145">
        <v>0</v>
      </c>
      <c r="O138" s="145" t="s">
        <v>36</v>
      </c>
      <c r="P138" s="100"/>
      <c r="Q138" s="102">
        <v>0</v>
      </c>
      <c r="R138" s="140">
        <f t="shared" si="16"/>
        <v>18.7</v>
      </c>
      <c r="S138" s="141">
        <f t="shared" si="17"/>
        <v>1.0000000000000001E-5</v>
      </c>
      <c r="T138" s="103">
        <f t="shared" si="18"/>
        <v>0</v>
      </c>
      <c r="U138" s="103">
        <f t="shared" si="19"/>
        <v>0</v>
      </c>
      <c r="V138" s="103">
        <f t="shared" si="20"/>
        <v>0</v>
      </c>
      <c r="W138" s="43" t="str">
        <f t="shared" si="21"/>
        <v>N</v>
      </c>
      <c r="X138" s="43">
        <f t="shared" si="22"/>
        <v>18.7</v>
      </c>
      <c r="Y138" s="43">
        <f t="shared" si="23"/>
        <v>0</v>
      </c>
      <c r="Z138" s="43">
        <f>IF(R138&lt;&gt;0,IF(R138=SVS,0,IF(R138=SVSg,0,IF(R138=Stundenverrechnungssatz!G179,0,IF(R138=Stundenverrechnungssatz!I179,0,IF(R138=Stundenverrechnungssatz!K179,0,IF(R138=Stundenverrechnungssatz!M179,0,1)))))))</f>
        <v>0</v>
      </c>
    </row>
    <row r="139" spans="1:27" s="45" customFormat="1" ht="15" customHeight="1" x14ac:dyDescent="0.2">
      <c r="A139" s="99">
        <v>133</v>
      </c>
      <c r="B139" s="99">
        <v>1</v>
      </c>
      <c r="C139" s="100" t="s">
        <v>259</v>
      </c>
      <c r="D139" s="100"/>
      <c r="E139" s="100" t="s">
        <v>313</v>
      </c>
      <c r="F139" s="100">
        <v>19</v>
      </c>
      <c r="G139" s="100" t="s">
        <v>395</v>
      </c>
      <c r="H139" s="100" t="s">
        <v>330</v>
      </c>
      <c r="I139" s="101">
        <v>23.72</v>
      </c>
      <c r="J139" s="145"/>
      <c r="K139" s="145"/>
      <c r="L139" s="145" t="s">
        <v>518</v>
      </c>
      <c r="M139" s="145" t="s">
        <v>36</v>
      </c>
      <c r="N139" s="145">
        <v>0</v>
      </c>
      <c r="O139" s="145" t="s">
        <v>36</v>
      </c>
      <c r="P139" s="100"/>
      <c r="Q139" s="102">
        <v>0</v>
      </c>
      <c r="R139" s="140">
        <f t="shared" si="16"/>
        <v>18.7</v>
      </c>
      <c r="S139" s="141">
        <f t="shared" si="17"/>
        <v>1.0000000000000001E-5</v>
      </c>
      <c r="T139" s="103">
        <f t="shared" si="18"/>
        <v>0</v>
      </c>
      <c r="U139" s="103">
        <f t="shared" si="19"/>
        <v>0</v>
      </c>
      <c r="V139" s="103">
        <f t="shared" si="20"/>
        <v>0</v>
      </c>
      <c r="W139" s="43" t="str">
        <f t="shared" si="21"/>
        <v>N</v>
      </c>
      <c r="X139" s="43">
        <f t="shared" si="22"/>
        <v>18.7</v>
      </c>
      <c r="Y139" s="43">
        <f t="shared" si="23"/>
        <v>0</v>
      </c>
      <c r="Z139" s="43">
        <f>IF(R139&lt;&gt;0,IF(R139=SVS,0,IF(R139=SVSg,0,IF(R139=Stundenverrechnungssatz!G180,0,IF(R139=Stundenverrechnungssatz!I180,0,IF(R139=Stundenverrechnungssatz!K180,0,IF(R139=Stundenverrechnungssatz!M180,0,1)))))))</f>
        <v>0</v>
      </c>
      <c r="AA139" s="44"/>
    </row>
    <row r="140" spans="1:27" s="44" customFormat="1" ht="15" customHeight="1" x14ac:dyDescent="0.2">
      <c r="A140" s="51">
        <v>134</v>
      </c>
      <c r="B140" s="99">
        <v>1</v>
      </c>
      <c r="C140" s="100" t="s">
        <v>259</v>
      </c>
      <c r="D140" s="100"/>
      <c r="E140" s="100" t="s">
        <v>313</v>
      </c>
      <c r="F140" s="100">
        <v>20</v>
      </c>
      <c r="G140" s="100" t="s">
        <v>396</v>
      </c>
      <c r="H140" s="100" t="s">
        <v>330</v>
      </c>
      <c r="I140" s="101">
        <v>15.38</v>
      </c>
      <c r="J140" s="145"/>
      <c r="K140" s="145"/>
      <c r="L140" s="145" t="s">
        <v>518</v>
      </c>
      <c r="M140" s="145" t="s">
        <v>36</v>
      </c>
      <c r="N140" s="145">
        <v>0</v>
      </c>
      <c r="O140" s="145" t="s">
        <v>36</v>
      </c>
      <c r="P140" s="100" t="s">
        <v>525</v>
      </c>
      <c r="Q140" s="102">
        <v>0</v>
      </c>
      <c r="R140" s="140">
        <f t="shared" si="16"/>
        <v>18.7</v>
      </c>
      <c r="S140" s="141">
        <f t="shared" si="17"/>
        <v>1.0000000000000001E-5</v>
      </c>
      <c r="T140" s="103">
        <f t="shared" si="18"/>
        <v>0</v>
      </c>
      <c r="U140" s="103">
        <f t="shared" si="19"/>
        <v>0</v>
      </c>
      <c r="V140" s="103">
        <f t="shared" si="20"/>
        <v>0</v>
      </c>
      <c r="W140" s="43" t="str">
        <f t="shared" si="21"/>
        <v>N</v>
      </c>
      <c r="X140" s="43">
        <f t="shared" si="22"/>
        <v>18.7</v>
      </c>
      <c r="Y140" s="43">
        <f t="shared" si="23"/>
        <v>0</v>
      </c>
      <c r="Z140" s="43">
        <f>IF(R140&lt;&gt;0,IF(R140=SVS,0,IF(R140=SVSg,0,IF(R140=Stundenverrechnungssatz!G181,0,IF(R140=Stundenverrechnungssatz!I181,0,IF(R140=Stundenverrechnungssatz!K181,0,IF(R140=Stundenverrechnungssatz!M181,0,1)))))))</f>
        <v>0</v>
      </c>
    </row>
    <row r="141" spans="1:27" s="45" customFormat="1" ht="15" customHeight="1" x14ac:dyDescent="0.2">
      <c r="A141" s="99">
        <v>135</v>
      </c>
      <c r="B141" s="99">
        <v>1</v>
      </c>
      <c r="C141" s="100" t="s">
        <v>259</v>
      </c>
      <c r="D141" s="100"/>
      <c r="E141" s="100" t="s">
        <v>313</v>
      </c>
      <c r="F141" s="100">
        <v>21</v>
      </c>
      <c r="G141" s="100" t="s">
        <v>397</v>
      </c>
      <c r="H141" s="100" t="s">
        <v>330</v>
      </c>
      <c r="I141" s="101">
        <v>73.650000000000006</v>
      </c>
      <c r="J141" s="145"/>
      <c r="K141" s="145"/>
      <c r="L141" s="145" t="s">
        <v>520</v>
      </c>
      <c r="M141" s="145" t="s">
        <v>36</v>
      </c>
      <c r="N141" s="145">
        <v>0</v>
      </c>
      <c r="O141" s="145" t="s">
        <v>36</v>
      </c>
      <c r="P141" s="100" t="s">
        <v>525</v>
      </c>
      <c r="Q141" s="102">
        <v>0</v>
      </c>
      <c r="R141" s="140">
        <f t="shared" si="16"/>
        <v>18.7</v>
      </c>
      <c r="S141" s="141">
        <f t="shared" si="17"/>
        <v>1.0000000000000001E-5</v>
      </c>
      <c r="T141" s="103">
        <f t="shared" si="18"/>
        <v>0</v>
      </c>
      <c r="U141" s="103">
        <f t="shared" si="19"/>
        <v>0</v>
      </c>
      <c r="V141" s="103">
        <f t="shared" si="20"/>
        <v>0</v>
      </c>
      <c r="W141" s="43" t="str">
        <f t="shared" si="21"/>
        <v>N</v>
      </c>
      <c r="X141" s="43">
        <f t="shared" si="22"/>
        <v>18.7</v>
      </c>
      <c r="Y141" s="43">
        <f t="shared" si="23"/>
        <v>0</v>
      </c>
      <c r="Z141" s="43">
        <f>IF(R141&lt;&gt;0,IF(R141=SVS,0,IF(R141=SVSg,0,IF(R141=Stundenverrechnungssatz!G182,0,IF(R141=Stundenverrechnungssatz!I182,0,IF(R141=Stundenverrechnungssatz!K182,0,IF(R141=Stundenverrechnungssatz!M182,0,1)))))))</f>
        <v>0</v>
      </c>
      <c r="AA141" s="44"/>
    </row>
    <row r="142" spans="1:27" s="45" customFormat="1" ht="15" customHeight="1" x14ac:dyDescent="0.2">
      <c r="A142" s="51">
        <v>136</v>
      </c>
      <c r="B142" s="99">
        <v>1</v>
      </c>
      <c r="C142" s="100" t="s">
        <v>259</v>
      </c>
      <c r="D142" s="100"/>
      <c r="E142" s="100" t="s">
        <v>313</v>
      </c>
      <c r="F142" s="100">
        <v>22</v>
      </c>
      <c r="G142" s="100" t="s">
        <v>397</v>
      </c>
      <c r="H142" s="100" t="s">
        <v>330</v>
      </c>
      <c r="I142" s="101">
        <v>39.049999999999997</v>
      </c>
      <c r="J142" s="145"/>
      <c r="K142" s="145"/>
      <c r="L142" s="145" t="s">
        <v>520</v>
      </c>
      <c r="M142" s="145" t="s">
        <v>36</v>
      </c>
      <c r="N142" s="145">
        <v>0</v>
      </c>
      <c r="O142" s="145" t="s">
        <v>36</v>
      </c>
      <c r="P142" s="100" t="s">
        <v>525</v>
      </c>
      <c r="Q142" s="102">
        <v>0</v>
      </c>
      <c r="R142" s="140">
        <f t="shared" si="16"/>
        <v>18.7</v>
      </c>
      <c r="S142" s="141">
        <f t="shared" si="17"/>
        <v>1.0000000000000001E-5</v>
      </c>
      <c r="T142" s="103">
        <f t="shared" si="18"/>
        <v>0</v>
      </c>
      <c r="U142" s="103">
        <f t="shared" si="19"/>
        <v>0</v>
      </c>
      <c r="V142" s="103">
        <f t="shared" si="20"/>
        <v>0</v>
      </c>
      <c r="W142" s="43" t="str">
        <f t="shared" si="21"/>
        <v>N</v>
      </c>
      <c r="X142" s="43">
        <f t="shared" si="22"/>
        <v>18.7</v>
      </c>
      <c r="Y142" s="43">
        <f t="shared" si="23"/>
        <v>0</v>
      </c>
      <c r="Z142" s="43">
        <f>IF(R142&lt;&gt;0,IF(R142=SVS,0,IF(R142=SVSg,0,IF(R142=Stundenverrechnungssatz!G183,0,IF(R142=Stundenverrechnungssatz!I183,0,IF(R142=Stundenverrechnungssatz!K183,0,IF(R142=Stundenverrechnungssatz!M183,0,1)))))))</f>
        <v>0</v>
      </c>
      <c r="AA142" s="44"/>
    </row>
    <row r="143" spans="1:27" s="45" customFormat="1" ht="15" customHeight="1" x14ac:dyDescent="0.2">
      <c r="A143" s="99">
        <v>137</v>
      </c>
      <c r="B143" s="99">
        <v>1</v>
      </c>
      <c r="C143" s="100" t="s">
        <v>259</v>
      </c>
      <c r="D143" s="100"/>
      <c r="E143" s="100" t="s">
        <v>313</v>
      </c>
      <c r="F143" s="100">
        <v>23</v>
      </c>
      <c r="G143" s="100" t="s">
        <v>398</v>
      </c>
      <c r="H143" s="100" t="s">
        <v>330</v>
      </c>
      <c r="I143" s="101">
        <v>19.13</v>
      </c>
      <c r="J143" s="145"/>
      <c r="K143" s="145"/>
      <c r="L143" s="145" t="s">
        <v>518</v>
      </c>
      <c r="M143" s="145" t="s">
        <v>36</v>
      </c>
      <c r="N143" s="145">
        <v>0</v>
      </c>
      <c r="O143" s="145" t="s">
        <v>36</v>
      </c>
      <c r="P143" s="100" t="s">
        <v>525</v>
      </c>
      <c r="Q143" s="102">
        <v>0</v>
      </c>
      <c r="R143" s="140">
        <f t="shared" si="16"/>
        <v>18.7</v>
      </c>
      <c r="S143" s="141">
        <f t="shared" si="17"/>
        <v>1.0000000000000001E-5</v>
      </c>
      <c r="T143" s="103">
        <f t="shared" si="18"/>
        <v>0</v>
      </c>
      <c r="U143" s="103">
        <f t="shared" si="19"/>
        <v>0</v>
      </c>
      <c r="V143" s="103">
        <f t="shared" si="20"/>
        <v>0</v>
      </c>
      <c r="W143" s="43" t="str">
        <f t="shared" si="21"/>
        <v>N</v>
      </c>
      <c r="X143" s="43">
        <f t="shared" si="22"/>
        <v>18.7</v>
      </c>
      <c r="Y143" s="43">
        <f t="shared" si="23"/>
        <v>0</v>
      </c>
      <c r="Z143" s="43">
        <f>IF(R143&lt;&gt;0,IF(R143=SVS,0,IF(R143=SVSg,0,IF(R143=Stundenverrechnungssatz!G184,0,IF(R143=Stundenverrechnungssatz!I184,0,IF(R143=Stundenverrechnungssatz!K184,0,IF(R143=Stundenverrechnungssatz!M184,0,1)))))))</f>
        <v>0</v>
      </c>
      <c r="AA143" s="44"/>
    </row>
    <row r="144" spans="1:27" s="45" customFormat="1" ht="15" customHeight="1" x14ac:dyDescent="0.2">
      <c r="A144" s="51">
        <v>138</v>
      </c>
      <c r="B144" s="99">
        <v>1</v>
      </c>
      <c r="C144" s="100" t="s">
        <v>259</v>
      </c>
      <c r="D144" s="100"/>
      <c r="E144" s="100" t="s">
        <v>313</v>
      </c>
      <c r="F144" s="100">
        <v>24</v>
      </c>
      <c r="G144" s="100" t="s">
        <v>399</v>
      </c>
      <c r="H144" s="100" t="s">
        <v>330</v>
      </c>
      <c r="I144" s="101">
        <v>39.049999999999997</v>
      </c>
      <c r="J144" s="145"/>
      <c r="K144" s="145"/>
      <c r="L144" s="145" t="s">
        <v>518</v>
      </c>
      <c r="M144" s="145" t="s">
        <v>36</v>
      </c>
      <c r="N144" s="145">
        <v>0</v>
      </c>
      <c r="O144" s="145" t="s">
        <v>36</v>
      </c>
      <c r="P144" s="100" t="s">
        <v>525</v>
      </c>
      <c r="Q144" s="102">
        <v>0</v>
      </c>
      <c r="R144" s="140">
        <f t="shared" si="16"/>
        <v>18.7</v>
      </c>
      <c r="S144" s="141">
        <f t="shared" si="17"/>
        <v>1.0000000000000001E-5</v>
      </c>
      <c r="T144" s="103">
        <f t="shared" si="18"/>
        <v>0</v>
      </c>
      <c r="U144" s="103">
        <f t="shared" si="19"/>
        <v>0</v>
      </c>
      <c r="V144" s="103">
        <f t="shared" si="20"/>
        <v>0</v>
      </c>
      <c r="W144" s="43" t="str">
        <f t="shared" si="21"/>
        <v>N</v>
      </c>
      <c r="X144" s="43">
        <f t="shared" si="22"/>
        <v>18.7</v>
      </c>
      <c r="Y144" s="43">
        <f t="shared" si="23"/>
        <v>0</v>
      </c>
      <c r="Z144" s="43">
        <f>IF(R144&lt;&gt;0,IF(R144=SVS,0,IF(R144=SVSg,0,IF(R144=Stundenverrechnungssatz!G185,0,IF(R144=Stundenverrechnungssatz!I185,0,IF(R144=Stundenverrechnungssatz!K185,0,IF(R144=Stundenverrechnungssatz!M185,0,1)))))))</f>
        <v>0</v>
      </c>
      <c r="AA144" s="44"/>
    </row>
    <row r="145" spans="1:27" s="45" customFormat="1" ht="15" customHeight="1" x14ac:dyDescent="0.2">
      <c r="A145" s="99">
        <v>139</v>
      </c>
      <c r="B145" s="99">
        <v>1</v>
      </c>
      <c r="C145" s="100" t="s">
        <v>259</v>
      </c>
      <c r="D145" s="100"/>
      <c r="E145" s="100" t="s">
        <v>313</v>
      </c>
      <c r="F145" s="100">
        <v>25</v>
      </c>
      <c r="G145" s="100" t="s">
        <v>400</v>
      </c>
      <c r="H145" s="100" t="s">
        <v>330</v>
      </c>
      <c r="I145" s="101">
        <v>65.34</v>
      </c>
      <c r="J145" s="145"/>
      <c r="K145" s="145"/>
      <c r="L145" s="145" t="s">
        <v>515</v>
      </c>
      <c r="M145" s="145" t="s">
        <v>36</v>
      </c>
      <c r="N145" s="145">
        <v>0</v>
      </c>
      <c r="O145" s="145" t="s">
        <v>36</v>
      </c>
      <c r="P145" s="100" t="s">
        <v>525</v>
      </c>
      <c r="Q145" s="102">
        <v>0</v>
      </c>
      <c r="R145" s="140">
        <f t="shared" si="16"/>
        <v>18.7</v>
      </c>
      <c r="S145" s="141">
        <f t="shared" si="17"/>
        <v>1.0000000000000001E-5</v>
      </c>
      <c r="T145" s="103">
        <f t="shared" si="18"/>
        <v>0</v>
      </c>
      <c r="U145" s="103">
        <f t="shared" si="19"/>
        <v>0</v>
      </c>
      <c r="V145" s="103">
        <f t="shared" si="20"/>
        <v>0</v>
      </c>
      <c r="W145" s="43" t="str">
        <f t="shared" si="21"/>
        <v>N</v>
      </c>
      <c r="X145" s="43">
        <f t="shared" si="22"/>
        <v>18.7</v>
      </c>
      <c r="Y145" s="43">
        <f t="shared" si="23"/>
        <v>0</v>
      </c>
      <c r="Z145" s="43">
        <f>IF(R145&lt;&gt;0,IF(R145=SVS,0,IF(R145=SVSg,0,IF(R145=Stundenverrechnungssatz!G186,0,IF(R145=Stundenverrechnungssatz!I186,0,IF(R145=Stundenverrechnungssatz!K186,0,IF(R145=Stundenverrechnungssatz!M186,0,1)))))))</f>
        <v>0</v>
      </c>
      <c r="AA145" s="44"/>
    </row>
    <row r="146" spans="1:27" s="45" customFormat="1" ht="15" customHeight="1" x14ac:dyDescent="0.2">
      <c r="A146" s="51">
        <v>140</v>
      </c>
      <c r="B146" s="99">
        <v>1</v>
      </c>
      <c r="C146" s="100" t="s">
        <v>259</v>
      </c>
      <c r="D146" s="100"/>
      <c r="E146" s="100" t="s">
        <v>313</v>
      </c>
      <c r="F146" s="100">
        <v>26</v>
      </c>
      <c r="G146" s="100" t="s">
        <v>401</v>
      </c>
      <c r="H146" s="100" t="s">
        <v>330</v>
      </c>
      <c r="I146" s="101">
        <v>73.69</v>
      </c>
      <c r="J146" s="145"/>
      <c r="K146" s="145"/>
      <c r="L146" s="145" t="s">
        <v>517</v>
      </c>
      <c r="M146" s="145" t="s">
        <v>36</v>
      </c>
      <c r="N146" s="145">
        <v>0</v>
      </c>
      <c r="O146" s="145" t="s">
        <v>36</v>
      </c>
      <c r="P146" s="100" t="s">
        <v>525</v>
      </c>
      <c r="Q146" s="102">
        <v>0</v>
      </c>
      <c r="R146" s="140">
        <f t="shared" si="16"/>
        <v>18.7</v>
      </c>
      <c r="S146" s="141">
        <f t="shared" si="17"/>
        <v>1.0000000000000001E-5</v>
      </c>
      <c r="T146" s="103">
        <f t="shared" si="18"/>
        <v>0</v>
      </c>
      <c r="U146" s="103">
        <f t="shared" si="19"/>
        <v>0</v>
      </c>
      <c r="V146" s="103">
        <f t="shared" si="20"/>
        <v>0</v>
      </c>
      <c r="W146" s="43" t="str">
        <f t="shared" si="21"/>
        <v>N</v>
      </c>
      <c r="X146" s="43">
        <f t="shared" si="22"/>
        <v>18.7</v>
      </c>
      <c r="Y146" s="43">
        <f t="shared" si="23"/>
        <v>0</v>
      </c>
      <c r="Z146" s="43">
        <f>IF(R146&lt;&gt;0,IF(R146=SVS,0,IF(R146=SVSg,0,IF(R146=Stundenverrechnungssatz!G187,0,IF(R146=Stundenverrechnungssatz!I187,0,IF(R146=Stundenverrechnungssatz!K187,0,IF(R146=Stundenverrechnungssatz!M187,0,1)))))))</f>
        <v>0</v>
      </c>
      <c r="AA146" s="44"/>
    </row>
    <row r="147" spans="1:27" s="45" customFormat="1" ht="15" customHeight="1" x14ac:dyDescent="0.2">
      <c r="A147" s="99">
        <v>141</v>
      </c>
      <c r="B147" s="99">
        <v>1</v>
      </c>
      <c r="C147" s="100" t="s">
        <v>259</v>
      </c>
      <c r="D147" s="100"/>
      <c r="E147" s="100" t="s">
        <v>313</v>
      </c>
      <c r="F147" s="100" t="s">
        <v>279</v>
      </c>
      <c r="G147" s="100" t="s">
        <v>353</v>
      </c>
      <c r="H147" s="100" t="s">
        <v>330</v>
      </c>
      <c r="I147" s="101">
        <v>32.29</v>
      </c>
      <c r="J147" s="145"/>
      <c r="K147" s="145"/>
      <c r="L147" s="145" t="s">
        <v>519</v>
      </c>
      <c r="M147" s="145" t="s">
        <v>68</v>
      </c>
      <c r="N147" s="145" t="s">
        <v>125</v>
      </c>
      <c r="O147" s="145" t="s">
        <v>71</v>
      </c>
      <c r="P147" s="100"/>
      <c r="Q147" s="102">
        <v>12</v>
      </c>
      <c r="R147" s="140">
        <f t="shared" si="16"/>
        <v>18.7</v>
      </c>
      <c r="S147" s="141" t="str">
        <f t="shared" si="17"/>
        <v/>
      </c>
      <c r="T147" s="103">
        <f t="shared" si="18"/>
        <v>387.48</v>
      </c>
      <c r="U147" s="103" t="e">
        <f t="shared" si="19"/>
        <v>#VALUE!</v>
      </c>
      <c r="V147" s="103" t="e">
        <f t="shared" si="20"/>
        <v>#VALUE!</v>
      </c>
      <c r="W147" s="43" t="str">
        <f t="shared" si="21"/>
        <v>F</v>
      </c>
      <c r="X147" s="43">
        <f t="shared" si="22"/>
        <v>18.7</v>
      </c>
      <c r="Y147" s="43">
        <f t="shared" si="23"/>
        <v>0</v>
      </c>
      <c r="Z147" s="43">
        <f>IF(R147&lt;&gt;0,IF(R147=SVS,0,IF(R147=SVSg,0,IF(R147=Stundenverrechnungssatz!G188,0,IF(R147=Stundenverrechnungssatz!I188,0,IF(R147=Stundenverrechnungssatz!K188,0,IF(R147=Stundenverrechnungssatz!M188,0,1)))))))</f>
        <v>0</v>
      </c>
      <c r="AA147" s="44"/>
    </row>
    <row r="148" spans="1:27" s="45" customFormat="1" ht="15" customHeight="1" x14ac:dyDescent="0.2">
      <c r="A148" s="51">
        <v>142</v>
      </c>
      <c r="B148" s="99">
        <v>1</v>
      </c>
      <c r="C148" s="100" t="s">
        <v>259</v>
      </c>
      <c r="D148" s="100"/>
      <c r="E148" s="100" t="s">
        <v>313</v>
      </c>
      <c r="F148" s="100" t="s">
        <v>280</v>
      </c>
      <c r="G148" s="100" t="s">
        <v>353</v>
      </c>
      <c r="H148" s="100" t="s">
        <v>330</v>
      </c>
      <c r="I148" s="101">
        <v>61.14</v>
      </c>
      <c r="J148" s="145"/>
      <c r="K148" s="145"/>
      <c r="L148" s="145" t="s">
        <v>519</v>
      </c>
      <c r="M148" s="145" t="s">
        <v>68</v>
      </c>
      <c r="N148" s="145" t="s">
        <v>125</v>
      </c>
      <c r="O148" s="145" t="s">
        <v>71</v>
      </c>
      <c r="P148" s="100"/>
      <c r="Q148" s="102">
        <v>12</v>
      </c>
      <c r="R148" s="140">
        <f t="shared" si="16"/>
        <v>18.7</v>
      </c>
      <c r="S148" s="141" t="str">
        <f t="shared" si="17"/>
        <v/>
      </c>
      <c r="T148" s="103">
        <f t="shared" si="18"/>
        <v>733.68000000000006</v>
      </c>
      <c r="U148" s="103" t="e">
        <f t="shared" si="19"/>
        <v>#VALUE!</v>
      </c>
      <c r="V148" s="103" t="e">
        <f t="shared" si="20"/>
        <v>#VALUE!</v>
      </c>
      <c r="W148" s="43" t="str">
        <f t="shared" si="21"/>
        <v>F</v>
      </c>
      <c r="X148" s="43">
        <f t="shared" si="22"/>
        <v>18.7</v>
      </c>
      <c r="Y148" s="43">
        <f t="shared" si="23"/>
        <v>0</v>
      </c>
      <c r="Z148" s="43">
        <f>IF(R148&lt;&gt;0,IF(R148=SVS,0,IF(R148=SVSg,0,IF(R148=Stundenverrechnungssatz!G189,0,IF(R148=Stundenverrechnungssatz!I189,0,IF(R148=Stundenverrechnungssatz!K189,0,IF(R148=Stundenverrechnungssatz!M189,0,1)))))))</f>
        <v>0</v>
      </c>
      <c r="AA148" s="44"/>
    </row>
    <row r="149" spans="1:27" s="45" customFormat="1" ht="15" customHeight="1" x14ac:dyDescent="0.2">
      <c r="A149" s="99">
        <v>143</v>
      </c>
      <c r="B149" s="99">
        <v>1</v>
      </c>
      <c r="C149" s="100" t="s">
        <v>259</v>
      </c>
      <c r="D149" s="100"/>
      <c r="E149" s="100" t="s">
        <v>313</v>
      </c>
      <c r="F149" s="100" t="s">
        <v>281</v>
      </c>
      <c r="G149" s="100" t="s">
        <v>353</v>
      </c>
      <c r="H149" s="100" t="s">
        <v>330</v>
      </c>
      <c r="I149" s="101">
        <v>23.05</v>
      </c>
      <c r="J149" s="145"/>
      <c r="K149" s="145"/>
      <c r="L149" s="145" t="s">
        <v>519</v>
      </c>
      <c r="M149" s="145" t="s">
        <v>68</v>
      </c>
      <c r="N149" s="145" t="s">
        <v>125</v>
      </c>
      <c r="O149" s="145" t="s">
        <v>71</v>
      </c>
      <c r="P149" s="100"/>
      <c r="Q149" s="102">
        <v>12</v>
      </c>
      <c r="R149" s="140">
        <f t="shared" si="16"/>
        <v>18.7</v>
      </c>
      <c r="S149" s="141" t="str">
        <f t="shared" si="17"/>
        <v/>
      </c>
      <c r="T149" s="103">
        <f t="shared" si="18"/>
        <v>276.60000000000002</v>
      </c>
      <c r="U149" s="103" t="e">
        <f t="shared" si="19"/>
        <v>#VALUE!</v>
      </c>
      <c r="V149" s="103" t="e">
        <f t="shared" si="20"/>
        <v>#VALUE!</v>
      </c>
      <c r="W149" s="43" t="str">
        <f t="shared" si="21"/>
        <v>F</v>
      </c>
      <c r="X149" s="43">
        <f t="shared" si="22"/>
        <v>18.7</v>
      </c>
      <c r="Y149" s="43">
        <f t="shared" si="23"/>
        <v>0</v>
      </c>
      <c r="Z149" s="43">
        <f>IF(R149&lt;&gt;0,IF(R149=SVS,0,IF(R149=SVSg,0,IF(R149=Stundenverrechnungssatz!G190,0,IF(R149=Stundenverrechnungssatz!I190,0,IF(R149=Stundenverrechnungssatz!K190,0,IF(R149=Stundenverrechnungssatz!M190,0,1)))))))</f>
        <v>0</v>
      </c>
      <c r="AA149" s="44"/>
    </row>
    <row r="150" spans="1:27" s="45" customFormat="1" ht="15" customHeight="1" x14ac:dyDescent="0.2">
      <c r="A150" s="51">
        <v>144</v>
      </c>
      <c r="B150" s="99">
        <v>1</v>
      </c>
      <c r="C150" s="100" t="s">
        <v>259</v>
      </c>
      <c r="D150" s="100"/>
      <c r="E150" s="100" t="s">
        <v>313</v>
      </c>
      <c r="F150" s="100" t="s">
        <v>282</v>
      </c>
      <c r="G150" s="100" t="s">
        <v>381</v>
      </c>
      <c r="H150" s="100" t="s">
        <v>334</v>
      </c>
      <c r="I150" s="101">
        <v>23.71</v>
      </c>
      <c r="J150" s="145"/>
      <c r="K150" s="145"/>
      <c r="L150" s="145" t="s">
        <v>381</v>
      </c>
      <c r="M150" s="145" t="s">
        <v>64</v>
      </c>
      <c r="N150" s="145" t="s">
        <v>125</v>
      </c>
      <c r="O150" s="145" t="s">
        <v>66</v>
      </c>
      <c r="P150" s="100"/>
      <c r="Q150" s="102">
        <v>12</v>
      </c>
      <c r="R150" s="140">
        <f t="shared" si="16"/>
        <v>18.7</v>
      </c>
      <c r="S150" s="141" t="str">
        <f t="shared" si="17"/>
        <v/>
      </c>
      <c r="T150" s="103">
        <f t="shared" si="18"/>
        <v>284.52</v>
      </c>
      <c r="U150" s="103" t="e">
        <f t="shared" si="19"/>
        <v>#VALUE!</v>
      </c>
      <c r="V150" s="103" t="e">
        <f t="shared" si="20"/>
        <v>#VALUE!</v>
      </c>
      <c r="W150" s="43" t="str">
        <f t="shared" si="21"/>
        <v>E</v>
      </c>
      <c r="X150" s="43">
        <f t="shared" si="22"/>
        <v>18.7</v>
      </c>
      <c r="Y150" s="43">
        <f t="shared" si="23"/>
        <v>0</v>
      </c>
      <c r="Z150" s="43">
        <f>IF(R150&lt;&gt;0,IF(R150=SVS,0,IF(R150=SVSg,0,IF(R150=Stundenverrechnungssatz!G191,0,IF(R150=Stundenverrechnungssatz!I191,0,IF(R150=Stundenverrechnungssatz!K191,0,IF(R150=Stundenverrechnungssatz!M191,0,1)))))))</f>
        <v>0</v>
      </c>
      <c r="AA150" s="44"/>
    </row>
    <row r="151" spans="1:27" s="45" customFormat="1" ht="15" customHeight="1" x14ac:dyDescent="0.2">
      <c r="A151" s="99">
        <v>145</v>
      </c>
      <c r="B151" s="99">
        <v>1</v>
      </c>
      <c r="C151" s="100" t="s">
        <v>259</v>
      </c>
      <c r="D151" s="100"/>
      <c r="E151" s="100" t="s">
        <v>313</v>
      </c>
      <c r="F151" s="100" t="s">
        <v>283</v>
      </c>
      <c r="G151" s="100" t="s">
        <v>381</v>
      </c>
      <c r="H151" s="100" t="s">
        <v>334</v>
      </c>
      <c r="I151" s="101">
        <v>23.71</v>
      </c>
      <c r="J151" s="145"/>
      <c r="K151" s="145"/>
      <c r="L151" s="145" t="s">
        <v>381</v>
      </c>
      <c r="M151" s="145" t="s">
        <v>64</v>
      </c>
      <c r="N151" s="145" t="s">
        <v>125</v>
      </c>
      <c r="O151" s="145" t="s">
        <v>66</v>
      </c>
      <c r="P151" s="100"/>
      <c r="Q151" s="102">
        <v>12</v>
      </c>
      <c r="R151" s="140">
        <f t="shared" si="16"/>
        <v>18.7</v>
      </c>
      <c r="S151" s="141" t="str">
        <f t="shared" si="17"/>
        <v/>
      </c>
      <c r="T151" s="103">
        <f t="shared" si="18"/>
        <v>284.52</v>
      </c>
      <c r="U151" s="103" t="e">
        <f t="shared" si="19"/>
        <v>#VALUE!</v>
      </c>
      <c r="V151" s="103" t="e">
        <f t="shared" si="20"/>
        <v>#VALUE!</v>
      </c>
      <c r="W151" s="43" t="str">
        <f t="shared" si="21"/>
        <v>E</v>
      </c>
      <c r="X151" s="43">
        <f t="shared" si="22"/>
        <v>18.7</v>
      </c>
      <c r="Y151" s="43">
        <f t="shared" si="23"/>
        <v>0</v>
      </c>
      <c r="Z151" s="43">
        <f>IF(R151&lt;&gt;0,IF(R151=SVS,0,IF(R151=SVSg,0,IF(R151=Stundenverrechnungssatz!G192,0,IF(R151=Stundenverrechnungssatz!I192,0,IF(R151=Stundenverrechnungssatz!K192,0,IF(R151=Stundenverrechnungssatz!M192,0,1)))))))</f>
        <v>0</v>
      </c>
      <c r="AA151" s="44"/>
    </row>
    <row r="152" spans="1:27" s="45" customFormat="1" ht="15" customHeight="1" x14ac:dyDescent="0.2">
      <c r="A152" s="51">
        <v>146</v>
      </c>
      <c r="B152" s="99">
        <v>1</v>
      </c>
      <c r="C152" s="100" t="s">
        <v>259</v>
      </c>
      <c r="D152" s="100"/>
      <c r="E152" s="100" t="s">
        <v>314</v>
      </c>
      <c r="F152" s="100">
        <v>100</v>
      </c>
      <c r="G152" s="100" t="s">
        <v>371</v>
      </c>
      <c r="H152" s="100" t="s">
        <v>330</v>
      </c>
      <c r="I152" s="101">
        <v>15.21</v>
      </c>
      <c r="J152" s="145"/>
      <c r="K152" s="145"/>
      <c r="L152" s="145" t="s">
        <v>519</v>
      </c>
      <c r="M152" s="145" t="s">
        <v>36</v>
      </c>
      <c r="N152" s="145">
        <v>0</v>
      </c>
      <c r="O152" s="145" t="s">
        <v>36</v>
      </c>
      <c r="P152" s="100" t="s">
        <v>525</v>
      </c>
      <c r="Q152" s="102">
        <v>0</v>
      </c>
      <c r="R152" s="140">
        <f t="shared" si="16"/>
        <v>18.7</v>
      </c>
      <c r="S152" s="141">
        <f t="shared" si="17"/>
        <v>1.0000000000000001E-5</v>
      </c>
      <c r="T152" s="103">
        <f t="shared" si="18"/>
        <v>0</v>
      </c>
      <c r="U152" s="103">
        <f t="shared" si="19"/>
        <v>0</v>
      </c>
      <c r="V152" s="103">
        <f t="shared" si="20"/>
        <v>0</v>
      </c>
      <c r="W152" s="43" t="str">
        <f t="shared" si="21"/>
        <v>N</v>
      </c>
      <c r="X152" s="43">
        <f t="shared" si="22"/>
        <v>18.7</v>
      </c>
      <c r="Y152" s="43">
        <f t="shared" si="23"/>
        <v>0</v>
      </c>
      <c r="Z152" s="43">
        <f>IF(R152&lt;&gt;0,IF(R152=SVS,0,IF(R152=SVSg,0,IF(R152=Stundenverrechnungssatz!G193,0,IF(R152=Stundenverrechnungssatz!I193,0,IF(R152=Stundenverrechnungssatz!K193,0,IF(R152=Stundenverrechnungssatz!M193,0,1)))))))</f>
        <v>0</v>
      </c>
      <c r="AA152" s="44"/>
    </row>
    <row r="153" spans="1:27" s="45" customFormat="1" ht="15" customHeight="1" x14ac:dyDescent="0.2">
      <c r="A153" s="99">
        <v>147</v>
      </c>
      <c r="B153" s="99">
        <v>1</v>
      </c>
      <c r="C153" s="100" t="s">
        <v>259</v>
      </c>
      <c r="D153" s="100"/>
      <c r="E153" s="100" t="s">
        <v>314</v>
      </c>
      <c r="F153" s="100">
        <v>103</v>
      </c>
      <c r="G153" s="100" t="s">
        <v>402</v>
      </c>
      <c r="H153" s="100" t="s">
        <v>330</v>
      </c>
      <c r="I153" s="101">
        <v>24.22</v>
      </c>
      <c r="J153" s="145"/>
      <c r="K153" s="145"/>
      <c r="L153" s="145" t="s">
        <v>516</v>
      </c>
      <c r="M153" s="145" t="s">
        <v>36</v>
      </c>
      <c r="N153" s="145">
        <v>0</v>
      </c>
      <c r="O153" s="145" t="s">
        <v>36</v>
      </c>
      <c r="P153" s="100" t="s">
        <v>525</v>
      </c>
      <c r="Q153" s="102">
        <v>0</v>
      </c>
      <c r="R153" s="140">
        <f t="shared" si="16"/>
        <v>18.7</v>
      </c>
      <c r="S153" s="141">
        <f t="shared" si="17"/>
        <v>1.0000000000000001E-5</v>
      </c>
      <c r="T153" s="103">
        <f t="shared" si="18"/>
        <v>0</v>
      </c>
      <c r="U153" s="103">
        <f t="shared" si="19"/>
        <v>0</v>
      </c>
      <c r="V153" s="103">
        <f t="shared" si="20"/>
        <v>0</v>
      </c>
      <c r="W153" s="43" t="str">
        <f t="shared" si="21"/>
        <v>N</v>
      </c>
      <c r="X153" s="43">
        <f t="shared" si="22"/>
        <v>18.7</v>
      </c>
      <c r="Y153" s="43">
        <f t="shared" si="23"/>
        <v>0</v>
      </c>
      <c r="Z153" s="43">
        <f>IF(R153&lt;&gt;0,IF(R153=SVS,0,IF(R153=SVSg,0,IF(R153=Stundenverrechnungssatz!G194,0,IF(R153=Stundenverrechnungssatz!I194,0,IF(R153=Stundenverrechnungssatz!K194,0,IF(R153=Stundenverrechnungssatz!M194,0,1)))))))</f>
        <v>0</v>
      </c>
      <c r="AA153" s="44"/>
    </row>
    <row r="154" spans="1:27" s="45" customFormat="1" ht="15" customHeight="1" x14ac:dyDescent="0.2">
      <c r="A154" s="51">
        <v>148</v>
      </c>
      <c r="B154" s="99">
        <v>1</v>
      </c>
      <c r="C154" s="100" t="s">
        <v>259</v>
      </c>
      <c r="D154" s="100"/>
      <c r="E154" s="100" t="s">
        <v>314</v>
      </c>
      <c r="F154" s="100">
        <v>104</v>
      </c>
      <c r="G154" s="100" t="s">
        <v>371</v>
      </c>
      <c r="H154" s="100" t="s">
        <v>338</v>
      </c>
      <c r="I154" s="101">
        <v>11.84</v>
      </c>
      <c r="J154" s="145" t="s">
        <v>132</v>
      </c>
      <c r="K154" s="145"/>
      <c r="L154" s="145" t="s">
        <v>519</v>
      </c>
      <c r="M154" s="145" t="s">
        <v>68</v>
      </c>
      <c r="N154" s="145">
        <v>5</v>
      </c>
      <c r="O154" s="145" t="s">
        <v>39</v>
      </c>
      <c r="P154" s="100"/>
      <c r="Q154" s="102">
        <v>195.25</v>
      </c>
      <c r="R154" s="140">
        <f t="shared" si="16"/>
        <v>18.7</v>
      </c>
      <c r="S154" s="141" t="str">
        <f t="shared" si="17"/>
        <v/>
      </c>
      <c r="T154" s="103">
        <f t="shared" si="18"/>
        <v>2311.7599999999998</v>
      </c>
      <c r="U154" s="103" t="e">
        <f t="shared" si="19"/>
        <v>#VALUE!</v>
      </c>
      <c r="V154" s="103" t="e">
        <f t="shared" si="20"/>
        <v>#VALUE!</v>
      </c>
      <c r="W154" s="43" t="str">
        <f t="shared" si="21"/>
        <v>F</v>
      </c>
      <c r="X154" s="43">
        <f t="shared" si="22"/>
        <v>18.7</v>
      </c>
      <c r="Y154" s="43">
        <f t="shared" si="23"/>
        <v>11.84</v>
      </c>
      <c r="Z154" s="43">
        <f>IF(R154&lt;&gt;0,IF(R154=SVS,0,IF(R154=SVSg,0,IF(R154=Stundenverrechnungssatz!G195,0,IF(R154=Stundenverrechnungssatz!I195,0,IF(R154=Stundenverrechnungssatz!K195,0,IF(R154=Stundenverrechnungssatz!M195,0,1)))))))</f>
        <v>0</v>
      </c>
      <c r="AA154" s="44"/>
    </row>
    <row r="155" spans="1:27" s="45" customFormat="1" ht="15" customHeight="1" x14ac:dyDescent="0.2">
      <c r="A155" s="99">
        <v>149</v>
      </c>
      <c r="B155" s="99">
        <v>1</v>
      </c>
      <c r="C155" s="100" t="s">
        <v>259</v>
      </c>
      <c r="D155" s="100"/>
      <c r="E155" s="100" t="s">
        <v>314</v>
      </c>
      <c r="F155" s="100" t="s">
        <v>284</v>
      </c>
      <c r="G155" s="100" t="s">
        <v>363</v>
      </c>
      <c r="H155" s="100" t="s">
        <v>338</v>
      </c>
      <c r="I155" s="101">
        <v>20.84</v>
      </c>
      <c r="J155" s="145"/>
      <c r="K155" s="145"/>
      <c r="L155" s="145" t="s">
        <v>521</v>
      </c>
      <c r="M155" s="145" t="s">
        <v>35</v>
      </c>
      <c r="N155" s="145">
        <v>5</v>
      </c>
      <c r="O155" s="145" t="s">
        <v>34</v>
      </c>
      <c r="P155" s="100"/>
      <c r="Q155" s="102">
        <v>195.25</v>
      </c>
      <c r="R155" s="140">
        <f t="shared" si="16"/>
        <v>18.7</v>
      </c>
      <c r="S155" s="141" t="str">
        <f t="shared" si="17"/>
        <v/>
      </c>
      <c r="T155" s="103">
        <f t="shared" si="18"/>
        <v>4069.0099999999998</v>
      </c>
      <c r="U155" s="103" t="e">
        <f t="shared" si="19"/>
        <v>#VALUE!</v>
      </c>
      <c r="V155" s="103" t="e">
        <f t="shared" si="20"/>
        <v>#VALUE!</v>
      </c>
      <c r="W155" s="43" t="str">
        <f t="shared" si="21"/>
        <v>C</v>
      </c>
      <c r="X155" s="43">
        <f t="shared" si="22"/>
        <v>18.7</v>
      </c>
      <c r="Y155" s="43">
        <f t="shared" si="23"/>
        <v>0</v>
      </c>
      <c r="Z155" s="43">
        <f>IF(R155&lt;&gt;0,IF(R155=SVS,0,IF(R155=SVSg,0,IF(R155=Stundenverrechnungssatz!G196,0,IF(R155=Stundenverrechnungssatz!I196,0,IF(R155=Stundenverrechnungssatz!K196,0,IF(R155=Stundenverrechnungssatz!M196,0,1)))))))</f>
        <v>0</v>
      </c>
      <c r="AA155" s="44"/>
    </row>
    <row r="156" spans="1:27" s="45" customFormat="1" ht="15" customHeight="1" x14ac:dyDescent="0.2">
      <c r="A156" s="51">
        <v>150</v>
      </c>
      <c r="B156" s="99">
        <v>1</v>
      </c>
      <c r="C156" s="100" t="s">
        <v>259</v>
      </c>
      <c r="D156" s="100"/>
      <c r="E156" s="100" t="s">
        <v>314</v>
      </c>
      <c r="F156" s="100">
        <v>105</v>
      </c>
      <c r="G156" s="100" t="s">
        <v>371</v>
      </c>
      <c r="H156" s="100" t="s">
        <v>338</v>
      </c>
      <c r="I156" s="101">
        <v>8.7899999999999991</v>
      </c>
      <c r="J156" s="145" t="s">
        <v>132</v>
      </c>
      <c r="K156" s="145"/>
      <c r="L156" s="145" t="s">
        <v>519</v>
      </c>
      <c r="M156" s="145" t="s">
        <v>68</v>
      </c>
      <c r="N156" s="145">
        <v>5</v>
      </c>
      <c r="O156" s="145" t="s">
        <v>39</v>
      </c>
      <c r="P156" s="100"/>
      <c r="Q156" s="102">
        <v>195.25</v>
      </c>
      <c r="R156" s="140">
        <f t="shared" si="16"/>
        <v>18.7</v>
      </c>
      <c r="S156" s="141" t="str">
        <f t="shared" si="17"/>
        <v/>
      </c>
      <c r="T156" s="103">
        <f t="shared" si="18"/>
        <v>1716.2474999999999</v>
      </c>
      <c r="U156" s="103" t="e">
        <f t="shared" si="19"/>
        <v>#VALUE!</v>
      </c>
      <c r="V156" s="103" t="e">
        <f t="shared" si="20"/>
        <v>#VALUE!</v>
      </c>
      <c r="W156" s="43" t="str">
        <f t="shared" si="21"/>
        <v>F</v>
      </c>
      <c r="X156" s="43">
        <f t="shared" si="22"/>
        <v>18.7</v>
      </c>
      <c r="Y156" s="43">
        <f t="shared" si="23"/>
        <v>8.7899999999999991</v>
      </c>
      <c r="Z156" s="43">
        <f>IF(R156&lt;&gt;0,IF(R156=SVS,0,IF(R156=SVSg,0,IF(R156=Stundenverrechnungssatz!G197,0,IF(R156=Stundenverrechnungssatz!I197,0,IF(R156=Stundenverrechnungssatz!K197,0,IF(R156=Stundenverrechnungssatz!M197,0,1)))))))</f>
        <v>0</v>
      </c>
      <c r="AA156" s="44"/>
    </row>
    <row r="157" spans="1:27" s="45" customFormat="1" ht="15" customHeight="1" x14ac:dyDescent="0.2">
      <c r="A157" s="99">
        <v>151</v>
      </c>
      <c r="B157" s="99">
        <v>1</v>
      </c>
      <c r="C157" s="100" t="s">
        <v>259</v>
      </c>
      <c r="D157" s="100"/>
      <c r="E157" s="100" t="s">
        <v>314</v>
      </c>
      <c r="F157" s="100" t="s">
        <v>285</v>
      </c>
      <c r="G157" s="100" t="s">
        <v>364</v>
      </c>
      <c r="H157" s="100" t="s">
        <v>338</v>
      </c>
      <c r="I157" s="101">
        <v>15.53</v>
      </c>
      <c r="J157" s="145"/>
      <c r="K157" s="145"/>
      <c r="L157" s="145" t="s">
        <v>521</v>
      </c>
      <c r="M157" s="145" t="s">
        <v>35</v>
      </c>
      <c r="N157" s="145">
        <v>5</v>
      </c>
      <c r="O157" s="145" t="s">
        <v>34</v>
      </c>
      <c r="P157" s="100"/>
      <c r="Q157" s="102">
        <v>195.25</v>
      </c>
      <c r="R157" s="140">
        <f t="shared" si="16"/>
        <v>18.7</v>
      </c>
      <c r="S157" s="141" t="str">
        <f t="shared" si="17"/>
        <v/>
      </c>
      <c r="T157" s="103">
        <f t="shared" si="18"/>
        <v>3032.2325000000001</v>
      </c>
      <c r="U157" s="103" t="e">
        <f t="shared" si="19"/>
        <v>#VALUE!</v>
      </c>
      <c r="V157" s="103" t="e">
        <f t="shared" si="20"/>
        <v>#VALUE!</v>
      </c>
      <c r="W157" s="43" t="str">
        <f t="shared" si="21"/>
        <v>C</v>
      </c>
      <c r="X157" s="43">
        <f t="shared" si="22"/>
        <v>18.7</v>
      </c>
      <c r="Y157" s="43">
        <f t="shared" si="23"/>
        <v>0</v>
      </c>
      <c r="Z157" s="43">
        <f>IF(R157&lt;&gt;0,IF(R157=SVS,0,IF(R157=SVSg,0,IF(R157=Stundenverrechnungssatz!G198,0,IF(R157=Stundenverrechnungssatz!I198,0,IF(R157=Stundenverrechnungssatz!K198,0,IF(R157=Stundenverrechnungssatz!M198,0,1)))))))</f>
        <v>0</v>
      </c>
      <c r="AA157" s="44"/>
    </row>
    <row r="158" spans="1:27" s="45" customFormat="1" ht="15" customHeight="1" x14ac:dyDescent="0.2">
      <c r="A158" s="51">
        <v>152</v>
      </c>
      <c r="B158" s="99">
        <v>1</v>
      </c>
      <c r="C158" s="100" t="s">
        <v>259</v>
      </c>
      <c r="D158" s="100"/>
      <c r="E158" s="100" t="s">
        <v>314</v>
      </c>
      <c r="F158" s="100">
        <v>108</v>
      </c>
      <c r="G158" s="100" t="s">
        <v>357</v>
      </c>
      <c r="H158" s="100" t="s">
        <v>330</v>
      </c>
      <c r="I158" s="101">
        <v>66.7</v>
      </c>
      <c r="J158" s="145"/>
      <c r="K158" s="145"/>
      <c r="L158" s="145" t="s">
        <v>515</v>
      </c>
      <c r="M158" s="145" t="s">
        <v>36</v>
      </c>
      <c r="N158" s="145">
        <v>0</v>
      </c>
      <c r="O158" s="145" t="s">
        <v>36</v>
      </c>
      <c r="P158" s="100" t="s">
        <v>525</v>
      </c>
      <c r="Q158" s="102">
        <v>0</v>
      </c>
      <c r="R158" s="140">
        <f t="shared" si="16"/>
        <v>18.7</v>
      </c>
      <c r="S158" s="141">
        <f t="shared" si="17"/>
        <v>1.0000000000000001E-5</v>
      </c>
      <c r="T158" s="103">
        <f t="shared" si="18"/>
        <v>0</v>
      </c>
      <c r="U158" s="103">
        <f t="shared" si="19"/>
        <v>0</v>
      </c>
      <c r="V158" s="103">
        <f t="shared" si="20"/>
        <v>0</v>
      </c>
      <c r="W158" s="43" t="str">
        <f t="shared" si="21"/>
        <v>N</v>
      </c>
      <c r="X158" s="43">
        <f t="shared" si="22"/>
        <v>18.7</v>
      </c>
      <c r="Y158" s="43">
        <f t="shared" si="23"/>
        <v>0</v>
      </c>
      <c r="Z158" s="43">
        <f>IF(R158&lt;&gt;0,IF(R158=SVS,0,IF(R158=SVSg,0,IF(R158=Stundenverrechnungssatz!G199,0,IF(R158=Stundenverrechnungssatz!I199,0,IF(R158=Stundenverrechnungssatz!K199,0,IF(R158=Stundenverrechnungssatz!M199,0,1)))))))</f>
        <v>0</v>
      </c>
      <c r="AA158" s="44"/>
    </row>
    <row r="159" spans="1:27" s="45" customFormat="1" ht="15" customHeight="1" x14ac:dyDescent="0.2">
      <c r="A159" s="99">
        <v>153</v>
      </c>
      <c r="B159" s="99">
        <v>1</v>
      </c>
      <c r="C159" s="100" t="s">
        <v>259</v>
      </c>
      <c r="D159" s="100"/>
      <c r="E159" s="100" t="s">
        <v>314</v>
      </c>
      <c r="F159" s="100">
        <v>110</v>
      </c>
      <c r="G159" s="100" t="s">
        <v>357</v>
      </c>
      <c r="H159" s="100" t="s">
        <v>330</v>
      </c>
      <c r="I159" s="101">
        <v>65.09</v>
      </c>
      <c r="J159" s="145"/>
      <c r="K159" s="145"/>
      <c r="L159" s="145" t="s">
        <v>515</v>
      </c>
      <c r="M159" s="145" t="s">
        <v>36</v>
      </c>
      <c r="N159" s="145">
        <v>0</v>
      </c>
      <c r="O159" s="145" t="s">
        <v>36</v>
      </c>
      <c r="P159" s="100" t="s">
        <v>525</v>
      </c>
      <c r="Q159" s="102">
        <v>0</v>
      </c>
      <c r="R159" s="140">
        <f t="shared" si="16"/>
        <v>18.7</v>
      </c>
      <c r="S159" s="141">
        <f t="shared" si="17"/>
        <v>1.0000000000000001E-5</v>
      </c>
      <c r="T159" s="103">
        <f t="shared" si="18"/>
        <v>0</v>
      </c>
      <c r="U159" s="103">
        <f t="shared" si="19"/>
        <v>0</v>
      </c>
      <c r="V159" s="103">
        <f t="shared" si="20"/>
        <v>0</v>
      </c>
      <c r="W159" s="43" t="str">
        <f t="shared" si="21"/>
        <v>N</v>
      </c>
      <c r="X159" s="43">
        <f t="shared" si="22"/>
        <v>18.7</v>
      </c>
      <c r="Y159" s="43">
        <f t="shared" si="23"/>
        <v>0</v>
      </c>
      <c r="Z159" s="43">
        <f>IF(R159&lt;&gt;0,IF(R159=SVS,0,IF(R159=SVSg,0,IF(R159=Stundenverrechnungssatz!G200,0,IF(R159=Stundenverrechnungssatz!I200,0,IF(R159=Stundenverrechnungssatz!K200,0,IF(R159=Stundenverrechnungssatz!M200,0,1)))))))</f>
        <v>0</v>
      </c>
      <c r="AA159" s="44"/>
    </row>
    <row r="160" spans="1:27" s="45" customFormat="1" ht="15" customHeight="1" x14ac:dyDescent="0.2">
      <c r="A160" s="51">
        <v>154</v>
      </c>
      <c r="B160" s="99">
        <v>1</v>
      </c>
      <c r="C160" s="100" t="s">
        <v>259</v>
      </c>
      <c r="D160" s="100"/>
      <c r="E160" s="100" t="s">
        <v>314</v>
      </c>
      <c r="F160" s="100">
        <v>111</v>
      </c>
      <c r="G160" s="100" t="s">
        <v>403</v>
      </c>
      <c r="H160" s="100" t="s">
        <v>330</v>
      </c>
      <c r="I160" s="101">
        <v>20.68</v>
      </c>
      <c r="J160" s="145"/>
      <c r="K160" s="145"/>
      <c r="L160" s="145" t="s">
        <v>45</v>
      </c>
      <c r="M160" s="145" t="s">
        <v>36</v>
      </c>
      <c r="N160" s="145">
        <v>0</v>
      </c>
      <c r="O160" s="145" t="s">
        <v>36</v>
      </c>
      <c r="P160" s="100" t="s">
        <v>525</v>
      </c>
      <c r="Q160" s="102">
        <v>0</v>
      </c>
      <c r="R160" s="140">
        <f t="shared" si="16"/>
        <v>18.7</v>
      </c>
      <c r="S160" s="141">
        <f t="shared" si="17"/>
        <v>1.0000000000000001E-5</v>
      </c>
      <c r="T160" s="103">
        <f t="shared" si="18"/>
        <v>0</v>
      </c>
      <c r="U160" s="103">
        <f t="shared" si="19"/>
        <v>0</v>
      </c>
      <c r="V160" s="103">
        <f t="shared" si="20"/>
        <v>0</v>
      </c>
      <c r="W160" s="43" t="str">
        <f t="shared" si="21"/>
        <v>N</v>
      </c>
      <c r="X160" s="43">
        <f t="shared" si="22"/>
        <v>18.7</v>
      </c>
      <c r="Y160" s="43">
        <f t="shared" si="23"/>
        <v>0</v>
      </c>
      <c r="Z160" s="43">
        <f>IF(R160&lt;&gt;0,IF(R160=SVS,0,IF(R160=SVSg,0,IF(R160=Stundenverrechnungssatz!G201,0,IF(R160=Stundenverrechnungssatz!I201,0,IF(R160=Stundenverrechnungssatz!K201,0,IF(R160=Stundenverrechnungssatz!M201,0,1)))))))</f>
        <v>0</v>
      </c>
      <c r="AA160" s="44"/>
    </row>
    <row r="161" spans="1:27" s="45" customFormat="1" ht="15" customHeight="1" x14ac:dyDescent="0.2">
      <c r="A161" s="99">
        <v>155</v>
      </c>
      <c r="B161" s="99">
        <v>1</v>
      </c>
      <c r="C161" s="100" t="s">
        <v>259</v>
      </c>
      <c r="D161" s="100"/>
      <c r="E161" s="100" t="s">
        <v>314</v>
      </c>
      <c r="F161" s="100">
        <v>112</v>
      </c>
      <c r="G161" s="100" t="s">
        <v>357</v>
      </c>
      <c r="H161" s="100" t="s">
        <v>330</v>
      </c>
      <c r="I161" s="101">
        <v>65.09</v>
      </c>
      <c r="J161" s="145"/>
      <c r="K161" s="145"/>
      <c r="L161" s="145" t="s">
        <v>515</v>
      </c>
      <c r="M161" s="145" t="s">
        <v>36</v>
      </c>
      <c r="N161" s="145">
        <v>0</v>
      </c>
      <c r="O161" s="145" t="s">
        <v>36</v>
      </c>
      <c r="P161" s="100" t="s">
        <v>525</v>
      </c>
      <c r="Q161" s="102">
        <v>0</v>
      </c>
      <c r="R161" s="140">
        <f t="shared" si="16"/>
        <v>18.7</v>
      </c>
      <c r="S161" s="141">
        <f t="shared" si="17"/>
        <v>1.0000000000000001E-5</v>
      </c>
      <c r="T161" s="103">
        <f t="shared" si="18"/>
        <v>0</v>
      </c>
      <c r="U161" s="103">
        <f t="shared" si="19"/>
        <v>0</v>
      </c>
      <c r="V161" s="103">
        <f t="shared" si="20"/>
        <v>0</v>
      </c>
      <c r="W161" s="43" t="str">
        <f t="shared" si="21"/>
        <v>N</v>
      </c>
      <c r="X161" s="43">
        <f t="shared" si="22"/>
        <v>18.7</v>
      </c>
      <c r="Y161" s="43">
        <f t="shared" si="23"/>
        <v>0</v>
      </c>
      <c r="Z161" s="43">
        <f>IF(R161&lt;&gt;0,IF(R161=SVS,0,IF(R161=SVSg,0,IF(R161=Stundenverrechnungssatz!G202,0,IF(R161=Stundenverrechnungssatz!I202,0,IF(R161=Stundenverrechnungssatz!K202,0,IF(R161=Stundenverrechnungssatz!M202,0,1)))))))</f>
        <v>0</v>
      </c>
      <c r="AA161" s="44"/>
    </row>
    <row r="162" spans="1:27" s="45" customFormat="1" ht="15" customHeight="1" x14ac:dyDescent="0.2">
      <c r="A162" s="51">
        <v>156</v>
      </c>
      <c r="B162" s="99">
        <v>1</v>
      </c>
      <c r="C162" s="100" t="s">
        <v>259</v>
      </c>
      <c r="D162" s="100"/>
      <c r="E162" s="100" t="s">
        <v>314</v>
      </c>
      <c r="F162" s="100">
        <v>113</v>
      </c>
      <c r="G162" s="100" t="s">
        <v>357</v>
      </c>
      <c r="H162" s="100" t="s">
        <v>330</v>
      </c>
      <c r="I162" s="101">
        <v>75.489999999999995</v>
      </c>
      <c r="J162" s="145"/>
      <c r="K162" s="145"/>
      <c r="L162" s="145" t="s">
        <v>515</v>
      </c>
      <c r="M162" s="145" t="s">
        <v>36</v>
      </c>
      <c r="N162" s="145">
        <v>0</v>
      </c>
      <c r="O162" s="145" t="s">
        <v>36</v>
      </c>
      <c r="P162" s="100" t="s">
        <v>525</v>
      </c>
      <c r="Q162" s="102">
        <v>0</v>
      </c>
      <c r="R162" s="140">
        <f t="shared" si="16"/>
        <v>18.7</v>
      </c>
      <c r="S162" s="141">
        <f t="shared" si="17"/>
        <v>1.0000000000000001E-5</v>
      </c>
      <c r="T162" s="103">
        <f t="shared" si="18"/>
        <v>0</v>
      </c>
      <c r="U162" s="103">
        <f t="shared" si="19"/>
        <v>0</v>
      </c>
      <c r="V162" s="103">
        <f t="shared" si="20"/>
        <v>0</v>
      </c>
      <c r="W162" s="43" t="str">
        <f t="shared" si="21"/>
        <v>N</v>
      </c>
      <c r="X162" s="43">
        <f t="shared" si="22"/>
        <v>18.7</v>
      </c>
      <c r="Y162" s="43">
        <f t="shared" si="23"/>
        <v>0</v>
      </c>
      <c r="Z162" s="43">
        <f>IF(R162&lt;&gt;0,IF(R162=SVS,0,IF(R162=SVSg,0,IF(R162=Stundenverrechnungssatz!G203,0,IF(R162=Stundenverrechnungssatz!I203,0,IF(R162=Stundenverrechnungssatz!K203,0,IF(R162=Stundenverrechnungssatz!M203,0,1)))))))</f>
        <v>0</v>
      </c>
      <c r="AA162" s="44"/>
    </row>
    <row r="163" spans="1:27" s="44" customFormat="1" ht="15" customHeight="1" x14ac:dyDescent="0.2">
      <c r="A163" s="99">
        <v>157</v>
      </c>
      <c r="B163" s="99">
        <v>1</v>
      </c>
      <c r="C163" s="100" t="s">
        <v>259</v>
      </c>
      <c r="D163" s="100"/>
      <c r="E163" s="100" t="s">
        <v>314</v>
      </c>
      <c r="F163" s="100">
        <v>114</v>
      </c>
      <c r="G163" s="100" t="s">
        <v>357</v>
      </c>
      <c r="H163" s="100" t="s">
        <v>330</v>
      </c>
      <c r="I163" s="101">
        <v>67.05</v>
      </c>
      <c r="J163" s="145"/>
      <c r="K163" s="145"/>
      <c r="L163" s="145" t="s">
        <v>515</v>
      </c>
      <c r="M163" s="145" t="s">
        <v>36</v>
      </c>
      <c r="N163" s="145">
        <v>0</v>
      </c>
      <c r="O163" s="145" t="s">
        <v>36</v>
      </c>
      <c r="P163" s="100" t="s">
        <v>526</v>
      </c>
      <c r="Q163" s="102">
        <v>0</v>
      </c>
      <c r="R163" s="140">
        <f t="shared" si="16"/>
        <v>18.7</v>
      </c>
      <c r="S163" s="141">
        <f t="shared" si="17"/>
        <v>1.0000000000000001E-5</v>
      </c>
      <c r="T163" s="103">
        <f t="shared" si="18"/>
        <v>0</v>
      </c>
      <c r="U163" s="103">
        <f t="shared" si="19"/>
        <v>0</v>
      </c>
      <c r="V163" s="103">
        <f t="shared" si="20"/>
        <v>0</v>
      </c>
      <c r="W163" s="43" t="str">
        <f t="shared" si="21"/>
        <v>N</v>
      </c>
      <c r="X163" s="43">
        <f t="shared" si="22"/>
        <v>18.7</v>
      </c>
      <c r="Y163" s="43">
        <f t="shared" si="23"/>
        <v>0</v>
      </c>
      <c r="Z163" s="43">
        <f>IF(R163&lt;&gt;0,IF(R163=SVS,0,IF(R163=SVSg,0,IF(R163=Stundenverrechnungssatz!G204,0,IF(R163=Stundenverrechnungssatz!I204,0,IF(R163=Stundenverrechnungssatz!K204,0,IF(R163=Stundenverrechnungssatz!M204,0,1)))))))</f>
        <v>0</v>
      </c>
    </row>
    <row r="164" spans="1:27" s="45" customFormat="1" ht="15" customHeight="1" x14ac:dyDescent="0.2">
      <c r="A164" s="51">
        <v>158</v>
      </c>
      <c r="B164" s="99">
        <v>1</v>
      </c>
      <c r="C164" s="100" t="s">
        <v>259</v>
      </c>
      <c r="D164" s="100"/>
      <c r="E164" s="100" t="s">
        <v>314</v>
      </c>
      <c r="F164" s="100">
        <v>115</v>
      </c>
      <c r="G164" s="100" t="s">
        <v>357</v>
      </c>
      <c r="H164" s="100" t="s">
        <v>330</v>
      </c>
      <c r="I164" s="101">
        <v>58.18</v>
      </c>
      <c r="J164" s="145"/>
      <c r="K164" s="145"/>
      <c r="L164" s="145" t="s">
        <v>515</v>
      </c>
      <c r="M164" s="145" t="s">
        <v>36</v>
      </c>
      <c r="N164" s="145">
        <v>0</v>
      </c>
      <c r="O164" s="145" t="s">
        <v>36</v>
      </c>
      <c r="P164" s="100" t="s">
        <v>527</v>
      </c>
      <c r="Q164" s="102">
        <v>0</v>
      </c>
      <c r="R164" s="140">
        <f t="shared" si="16"/>
        <v>18.7</v>
      </c>
      <c r="S164" s="141">
        <f t="shared" si="17"/>
        <v>1.0000000000000001E-5</v>
      </c>
      <c r="T164" s="103">
        <f t="shared" si="18"/>
        <v>0</v>
      </c>
      <c r="U164" s="103">
        <f t="shared" si="19"/>
        <v>0</v>
      </c>
      <c r="V164" s="103">
        <f t="shared" si="20"/>
        <v>0</v>
      </c>
      <c r="W164" s="43" t="str">
        <f t="shared" si="21"/>
        <v>N</v>
      </c>
      <c r="X164" s="43">
        <f t="shared" si="22"/>
        <v>18.7</v>
      </c>
      <c r="Y164" s="43">
        <f t="shared" si="23"/>
        <v>0</v>
      </c>
      <c r="Z164" s="43">
        <f>IF(R164&lt;&gt;0,IF(R164=SVS,0,IF(R164=SVSg,0,IF(R164=Stundenverrechnungssatz!G205,0,IF(R164=Stundenverrechnungssatz!I205,0,IF(R164=Stundenverrechnungssatz!K205,0,IF(R164=Stundenverrechnungssatz!M205,0,1)))))))</f>
        <v>0</v>
      </c>
      <c r="AA164" s="44"/>
    </row>
    <row r="165" spans="1:27" s="45" customFormat="1" ht="15" customHeight="1" x14ac:dyDescent="0.2">
      <c r="A165" s="99">
        <v>159</v>
      </c>
      <c r="B165" s="99">
        <v>1</v>
      </c>
      <c r="C165" s="100" t="s">
        <v>259</v>
      </c>
      <c r="D165" s="100"/>
      <c r="E165" s="100" t="s">
        <v>314</v>
      </c>
      <c r="F165" s="100">
        <v>116</v>
      </c>
      <c r="G165" s="100" t="s">
        <v>357</v>
      </c>
      <c r="H165" s="100" t="s">
        <v>330</v>
      </c>
      <c r="I165" s="101">
        <v>66.319999999999993</v>
      </c>
      <c r="J165" s="145"/>
      <c r="K165" s="145"/>
      <c r="L165" s="145" t="s">
        <v>515</v>
      </c>
      <c r="M165" s="145" t="s">
        <v>36</v>
      </c>
      <c r="N165" s="145">
        <v>0</v>
      </c>
      <c r="O165" s="145" t="s">
        <v>36</v>
      </c>
      <c r="P165" s="100" t="s">
        <v>527</v>
      </c>
      <c r="Q165" s="102">
        <v>0</v>
      </c>
      <c r="R165" s="140">
        <f t="shared" si="16"/>
        <v>18.7</v>
      </c>
      <c r="S165" s="141">
        <f t="shared" si="17"/>
        <v>1.0000000000000001E-5</v>
      </c>
      <c r="T165" s="103">
        <f t="shared" si="18"/>
        <v>0</v>
      </c>
      <c r="U165" s="103">
        <f t="shared" si="19"/>
        <v>0</v>
      </c>
      <c r="V165" s="103">
        <f t="shared" si="20"/>
        <v>0</v>
      </c>
      <c r="W165" s="43" t="str">
        <f t="shared" si="21"/>
        <v>N</v>
      </c>
      <c r="X165" s="43">
        <f t="shared" si="22"/>
        <v>18.7</v>
      </c>
      <c r="Y165" s="43">
        <f t="shared" si="23"/>
        <v>0</v>
      </c>
      <c r="Z165" s="43">
        <f>IF(R165&lt;&gt;0,IF(R165=SVS,0,IF(R165=SVSg,0,IF(R165=Stundenverrechnungssatz!G206,0,IF(R165=Stundenverrechnungssatz!I206,0,IF(R165=Stundenverrechnungssatz!K206,0,IF(R165=Stundenverrechnungssatz!M206,0,1)))))))</f>
        <v>0</v>
      </c>
      <c r="AA165" s="44"/>
    </row>
    <row r="166" spans="1:27" s="45" customFormat="1" ht="15" customHeight="1" x14ac:dyDescent="0.2">
      <c r="A166" s="51">
        <v>160</v>
      </c>
      <c r="B166" s="99">
        <v>1</v>
      </c>
      <c r="C166" s="100" t="s">
        <v>259</v>
      </c>
      <c r="D166" s="100"/>
      <c r="E166" s="100" t="s">
        <v>314</v>
      </c>
      <c r="F166" s="100">
        <v>117</v>
      </c>
      <c r="G166" s="100" t="s">
        <v>331</v>
      </c>
      <c r="H166" s="100" t="s">
        <v>330</v>
      </c>
      <c r="I166" s="101">
        <v>12.4</v>
      </c>
      <c r="J166" s="145"/>
      <c r="K166" s="145"/>
      <c r="L166" s="145" t="s">
        <v>516</v>
      </c>
      <c r="M166" s="145" t="s">
        <v>36</v>
      </c>
      <c r="N166" s="145">
        <v>0</v>
      </c>
      <c r="O166" s="145" t="s">
        <v>36</v>
      </c>
      <c r="P166" s="100" t="s">
        <v>525</v>
      </c>
      <c r="Q166" s="102">
        <v>0</v>
      </c>
      <c r="R166" s="140">
        <f t="shared" si="16"/>
        <v>18.7</v>
      </c>
      <c r="S166" s="141">
        <f t="shared" si="17"/>
        <v>1.0000000000000001E-5</v>
      </c>
      <c r="T166" s="103">
        <f t="shared" si="18"/>
        <v>0</v>
      </c>
      <c r="U166" s="103">
        <f t="shared" si="19"/>
        <v>0</v>
      </c>
      <c r="V166" s="103">
        <f t="shared" si="20"/>
        <v>0</v>
      </c>
      <c r="W166" s="43" t="str">
        <f t="shared" si="21"/>
        <v>N</v>
      </c>
      <c r="X166" s="43">
        <f t="shared" si="22"/>
        <v>18.7</v>
      </c>
      <c r="Y166" s="43">
        <f t="shared" si="23"/>
        <v>0</v>
      </c>
      <c r="Z166" s="43">
        <f>IF(R166&lt;&gt;0,IF(R166=SVS,0,IF(R166=SVSg,0,IF(R166=Stundenverrechnungssatz!G207,0,IF(R166=Stundenverrechnungssatz!I207,0,IF(R166=Stundenverrechnungssatz!K207,0,IF(R166=Stundenverrechnungssatz!M207,0,1)))))))</f>
        <v>0</v>
      </c>
      <c r="AA166" s="44"/>
    </row>
    <row r="167" spans="1:27" s="45" customFormat="1" ht="15" customHeight="1" x14ac:dyDescent="0.2">
      <c r="A167" s="99">
        <v>161</v>
      </c>
      <c r="B167" s="99">
        <v>1</v>
      </c>
      <c r="C167" s="100" t="s">
        <v>259</v>
      </c>
      <c r="D167" s="100"/>
      <c r="E167" s="100" t="s">
        <v>314</v>
      </c>
      <c r="F167" s="100">
        <v>118</v>
      </c>
      <c r="G167" s="100" t="s">
        <v>404</v>
      </c>
      <c r="H167" s="100" t="s">
        <v>330</v>
      </c>
      <c r="I167" s="101">
        <v>26.14</v>
      </c>
      <c r="J167" s="145"/>
      <c r="K167" s="145"/>
      <c r="L167" s="145" t="s">
        <v>45</v>
      </c>
      <c r="M167" s="145" t="s">
        <v>36</v>
      </c>
      <c r="N167" s="145">
        <v>0</v>
      </c>
      <c r="O167" s="145" t="s">
        <v>36</v>
      </c>
      <c r="P167" s="100" t="s">
        <v>526</v>
      </c>
      <c r="Q167" s="102">
        <v>0</v>
      </c>
      <c r="R167" s="140">
        <f t="shared" si="16"/>
        <v>18.7</v>
      </c>
      <c r="S167" s="141">
        <f t="shared" si="17"/>
        <v>1.0000000000000001E-5</v>
      </c>
      <c r="T167" s="103">
        <f t="shared" si="18"/>
        <v>0</v>
      </c>
      <c r="U167" s="103">
        <f t="shared" si="19"/>
        <v>0</v>
      </c>
      <c r="V167" s="103">
        <f t="shared" si="20"/>
        <v>0</v>
      </c>
      <c r="W167" s="43" t="str">
        <f t="shared" si="21"/>
        <v>N</v>
      </c>
      <c r="X167" s="43">
        <f t="shared" si="22"/>
        <v>18.7</v>
      </c>
      <c r="Y167" s="43">
        <f t="shared" si="23"/>
        <v>0</v>
      </c>
      <c r="Z167" s="43">
        <f>IF(R167&lt;&gt;0,IF(R167=SVS,0,IF(R167=SVSg,0,IF(R167=Stundenverrechnungssatz!G208,0,IF(R167=Stundenverrechnungssatz!I208,0,IF(R167=Stundenverrechnungssatz!K208,0,IF(R167=Stundenverrechnungssatz!M208,0,1)))))))</f>
        <v>0</v>
      </c>
      <c r="AA167" s="44"/>
    </row>
    <row r="168" spans="1:27" s="45" customFormat="1" ht="15" customHeight="1" x14ac:dyDescent="0.2">
      <c r="A168" s="51">
        <v>162</v>
      </c>
      <c r="B168" s="99">
        <v>1</v>
      </c>
      <c r="C168" s="100" t="s">
        <v>259</v>
      </c>
      <c r="D168" s="100"/>
      <c r="E168" s="100" t="s">
        <v>314</v>
      </c>
      <c r="F168" s="100">
        <v>119</v>
      </c>
      <c r="G168" s="100" t="s">
        <v>374</v>
      </c>
      <c r="H168" s="100" t="s">
        <v>330</v>
      </c>
      <c r="I168" s="101">
        <v>13.63</v>
      </c>
      <c r="J168" s="145"/>
      <c r="K168" s="145"/>
      <c r="L168" s="145" t="s">
        <v>45</v>
      </c>
      <c r="M168" s="145" t="s">
        <v>36</v>
      </c>
      <c r="N168" s="145">
        <v>0</v>
      </c>
      <c r="O168" s="145" t="s">
        <v>36</v>
      </c>
      <c r="P168" s="100" t="s">
        <v>526</v>
      </c>
      <c r="Q168" s="102">
        <v>0</v>
      </c>
      <c r="R168" s="140">
        <f t="shared" si="16"/>
        <v>18.7</v>
      </c>
      <c r="S168" s="141">
        <f t="shared" si="17"/>
        <v>1.0000000000000001E-5</v>
      </c>
      <c r="T168" s="103">
        <f t="shared" si="18"/>
        <v>0</v>
      </c>
      <c r="U168" s="103">
        <f t="shared" si="19"/>
        <v>0</v>
      </c>
      <c r="V168" s="103">
        <f t="shared" si="20"/>
        <v>0</v>
      </c>
      <c r="W168" s="43" t="str">
        <f t="shared" si="21"/>
        <v>N</v>
      </c>
      <c r="X168" s="43">
        <f t="shared" si="22"/>
        <v>18.7</v>
      </c>
      <c r="Y168" s="43">
        <f t="shared" si="23"/>
        <v>0</v>
      </c>
      <c r="Z168" s="43">
        <f>IF(R168&lt;&gt;0,IF(R168=SVS,0,IF(R168=SVSg,0,IF(R168=Stundenverrechnungssatz!G209,0,IF(R168=Stundenverrechnungssatz!I209,0,IF(R168=Stundenverrechnungssatz!K209,0,IF(R168=Stundenverrechnungssatz!M209,0,1)))))))</f>
        <v>0</v>
      </c>
      <c r="AA168" s="44"/>
    </row>
    <row r="169" spans="1:27" s="45" customFormat="1" ht="15" customHeight="1" x14ac:dyDescent="0.2">
      <c r="A169" s="99">
        <v>163</v>
      </c>
      <c r="B169" s="99">
        <v>1</v>
      </c>
      <c r="C169" s="100" t="s">
        <v>259</v>
      </c>
      <c r="D169" s="100"/>
      <c r="E169" s="100" t="s">
        <v>314</v>
      </c>
      <c r="F169" s="100">
        <v>120</v>
      </c>
      <c r="G169" s="100" t="s">
        <v>372</v>
      </c>
      <c r="H169" s="100" t="s">
        <v>330</v>
      </c>
      <c r="I169" s="101">
        <v>9.09</v>
      </c>
      <c r="J169" s="145"/>
      <c r="K169" s="145"/>
      <c r="L169" s="145" t="s">
        <v>45</v>
      </c>
      <c r="M169" s="145" t="s">
        <v>36</v>
      </c>
      <c r="N169" s="145">
        <v>0</v>
      </c>
      <c r="O169" s="145" t="s">
        <v>36</v>
      </c>
      <c r="P169" s="100" t="s">
        <v>526</v>
      </c>
      <c r="Q169" s="102">
        <v>0</v>
      </c>
      <c r="R169" s="140">
        <f t="shared" si="16"/>
        <v>18.7</v>
      </c>
      <c r="S169" s="141">
        <f t="shared" si="17"/>
        <v>1.0000000000000001E-5</v>
      </c>
      <c r="T169" s="103">
        <f t="shared" si="18"/>
        <v>0</v>
      </c>
      <c r="U169" s="103">
        <f t="shared" si="19"/>
        <v>0</v>
      </c>
      <c r="V169" s="103">
        <f t="shared" si="20"/>
        <v>0</v>
      </c>
      <c r="W169" s="43" t="str">
        <f t="shared" si="21"/>
        <v>N</v>
      </c>
      <c r="X169" s="43">
        <f t="shared" si="22"/>
        <v>18.7</v>
      </c>
      <c r="Y169" s="43">
        <f t="shared" si="23"/>
        <v>0</v>
      </c>
      <c r="Z169" s="43">
        <f>IF(R169&lt;&gt;0,IF(R169=SVS,0,IF(R169=SVSg,0,IF(R169=Stundenverrechnungssatz!G210,0,IF(R169=Stundenverrechnungssatz!I210,0,IF(R169=Stundenverrechnungssatz!K210,0,IF(R169=Stundenverrechnungssatz!M210,0,1)))))))</f>
        <v>0</v>
      </c>
      <c r="AA169" s="44"/>
    </row>
    <row r="170" spans="1:27" s="45" customFormat="1" ht="15" customHeight="1" x14ac:dyDescent="0.2">
      <c r="A170" s="51">
        <v>164</v>
      </c>
      <c r="B170" s="99">
        <v>1</v>
      </c>
      <c r="C170" s="100" t="s">
        <v>259</v>
      </c>
      <c r="D170" s="100"/>
      <c r="E170" s="100" t="s">
        <v>314</v>
      </c>
      <c r="F170" s="100">
        <v>121</v>
      </c>
      <c r="G170" s="100" t="s">
        <v>405</v>
      </c>
      <c r="H170" s="100" t="s">
        <v>330</v>
      </c>
      <c r="I170" s="101">
        <v>9.2899999999999991</v>
      </c>
      <c r="J170" s="145"/>
      <c r="K170" s="145"/>
      <c r="L170" s="145" t="s">
        <v>518</v>
      </c>
      <c r="M170" s="145" t="s">
        <v>36</v>
      </c>
      <c r="N170" s="145">
        <v>0</v>
      </c>
      <c r="O170" s="145" t="s">
        <v>36</v>
      </c>
      <c r="P170" s="100" t="s">
        <v>525</v>
      </c>
      <c r="Q170" s="102">
        <v>0</v>
      </c>
      <c r="R170" s="140">
        <f t="shared" si="16"/>
        <v>18.7</v>
      </c>
      <c r="S170" s="141">
        <f t="shared" si="17"/>
        <v>1.0000000000000001E-5</v>
      </c>
      <c r="T170" s="103">
        <f t="shared" si="18"/>
        <v>0</v>
      </c>
      <c r="U170" s="103">
        <f t="shared" si="19"/>
        <v>0</v>
      </c>
      <c r="V170" s="103">
        <f t="shared" si="20"/>
        <v>0</v>
      </c>
      <c r="W170" s="43" t="str">
        <f t="shared" si="21"/>
        <v>N</v>
      </c>
      <c r="X170" s="43">
        <f t="shared" si="22"/>
        <v>18.7</v>
      </c>
      <c r="Y170" s="43">
        <f t="shared" si="23"/>
        <v>0</v>
      </c>
      <c r="Z170" s="43">
        <f>IF(R170&lt;&gt;0,IF(R170=SVS,0,IF(R170=SVSg,0,IF(R170=Stundenverrechnungssatz!G211,0,IF(R170=Stundenverrechnungssatz!I211,0,IF(R170=Stundenverrechnungssatz!K211,0,IF(R170=Stundenverrechnungssatz!M211,0,1)))))))</f>
        <v>0</v>
      </c>
      <c r="AA170" s="44"/>
    </row>
    <row r="171" spans="1:27" s="45" customFormat="1" ht="15" customHeight="1" x14ac:dyDescent="0.2">
      <c r="A171" s="99">
        <v>165</v>
      </c>
      <c r="B171" s="99">
        <v>1</v>
      </c>
      <c r="C171" s="100" t="s">
        <v>259</v>
      </c>
      <c r="D171" s="100"/>
      <c r="E171" s="100" t="s">
        <v>314</v>
      </c>
      <c r="F171" s="100">
        <v>123</v>
      </c>
      <c r="G171" s="100" t="s">
        <v>331</v>
      </c>
      <c r="H171" s="100" t="s">
        <v>330</v>
      </c>
      <c r="I171" s="101">
        <v>12.4</v>
      </c>
      <c r="J171" s="145"/>
      <c r="K171" s="145"/>
      <c r="L171" s="145" t="s">
        <v>516</v>
      </c>
      <c r="M171" s="145" t="s">
        <v>36</v>
      </c>
      <c r="N171" s="145">
        <v>0</v>
      </c>
      <c r="O171" s="145" t="s">
        <v>36</v>
      </c>
      <c r="P171" s="100" t="s">
        <v>525</v>
      </c>
      <c r="Q171" s="102">
        <v>0</v>
      </c>
      <c r="R171" s="140">
        <f t="shared" si="16"/>
        <v>18.7</v>
      </c>
      <c r="S171" s="141">
        <f t="shared" si="17"/>
        <v>1.0000000000000001E-5</v>
      </c>
      <c r="T171" s="103">
        <f t="shared" si="18"/>
        <v>0</v>
      </c>
      <c r="U171" s="103">
        <f t="shared" si="19"/>
        <v>0</v>
      </c>
      <c r="V171" s="103">
        <f t="shared" si="20"/>
        <v>0</v>
      </c>
      <c r="W171" s="43" t="str">
        <f t="shared" si="21"/>
        <v>N</v>
      </c>
      <c r="X171" s="43">
        <f t="shared" si="22"/>
        <v>18.7</v>
      </c>
      <c r="Y171" s="43">
        <f t="shared" si="23"/>
        <v>0</v>
      </c>
      <c r="Z171" s="43">
        <f>IF(R171&lt;&gt;0,IF(R171=SVS,0,IF(R171=SVSg,0,IF(R171=Stundenverrechnungssatz!G212,0,IF(R171=Stundenverrechnungssatz!I212,0,IF(R171=Stundenverrechnungssatz!K212,0,IF(R171=Stundenverrechnungssatz!M212,0,1)))))))</f>
        <v>0</v>
      </c>
      <c r="AA171" s="44"/>
    </row>
    <row r="172" spans="1:27" s="44" customFormat="1" ht="15" customHeight="1" x14ac:dyDescent="0.2">
      <c r="A172" s="51">
        <v>166</v>
      </c>
      <c r="B172" s="99">
        <v>1</v>
      </c>
      <c r="C172" s="100" t="s">
        <v>259</v>
      </c>
      <c r="D172" s="100"/>
      <c r="E172" s="100" t="s">
        <v>314</v>
      </c>
      <c r="F172" s="100">
        <v>124</v>
      </c>
      <c r="G172" s="100" t="s">
        <v>406</v>
      </c>
      <c r="H172" s="100" t="s">
        <v>330</v>
      </c>
      <c r="I172" s="101">
        <v>66.48</v>
      </c>
      <c r="J172" s="145"/>
      <c r="K172" s="145"/>
      <c r="L172" s="145" t="s">
        <v>515</v>
      </c>
      <c r="M172" s="145" t="s">
        <v>36</v>
      </c>
      <c r="N172" s="145">
        <v>0</v>
      </c>
      <c r="O172" s="145" t="s">
        <v>36</v>
      </c>
      <c r="P172" s="100" t="s">
        <v>525</v>
      </c>
      <c r="Q172" s="102">
        <v>0</v>
      </c>
      <c r="R172" s="140">
        <f t="shared" si="16"/>
        <v>18.7</v>
      </c>
      <c r="S172" s="141">
        <f t="shared" si="17"/>
        <v>1.0000000000000001E-5</v>
      </c>
      <c r="T172" s="103">
        <f t="shared" si="18"/>
        <v>0</v>
      </c>
      <c r="U172" s="103">
        <f t="shared" si="19"/>
        <v>0</v>
      </c>
      <c r="V172" s="103">
        <f t="shared" si="20"/>
        <v>0</v>
      </c>
      <c r="W172" s="43" t="str">
        <f t="shared" si="21"/>
        <v>N</v>
      </c>
      <c r="X172" s="43">
        <f t="shared" si="22"/>
        <v>18.7</v>
      </c>
      <c r="Y172" s="43">
        <f t="shared" si="23"/>
        <v>0</v>
      </c>
      <c r="Z172" s="43">
        <f>IF(R172&lt;&gt;0,IF(R172=SVS,0,IF(R172=SVSg,0,IF(R172=Stundenverrechnungssatz!G213,0,IF(R172=Stundenverrechnungssatz!I213,0,IF(R172=Stundenverrechnungssatz!K213,0,IF(R172=Stundenverrechnungssatz!M213,0,1)))))))</f>
        <v>0</v>
      </c>
    </row>
    <row r="173" spans="1:27" s="44" customFormat="1" ht="15" customHeight="1" x14ac:dyDescent="0.2">
      <c r="A173" s="99">
        <v>167</v>
      </c>
      <c r="B173" s="99">
        <v>1</v>
      </c>
      <c r="C173" s="100" t="s">
        <v>259</v>
      </c>
      <c r="D173" s="100"/>
      <c r="E173" s="100" t="s">
        <v>314</v>
      </c>
      <c r="F173" s="100" t="s">
        <v>280</v>
      </c>
      <c r="G173" s="100" t="s">
        <v>353</v>
      </c>
      <c r="H173" s="100" t="s">
        <v>330</v>
      </c>
      <c r="I173" s="101">
        <v>139.09</v>
      </c>
      <c r="J173" s="145"/>
      <c r="K173" s="145"/>
      <c r="L173" s="145" t="s">
        <v>519</v>
      </c>
      <c r="M173" s="145" t="s">
        <v>36</v>
      </c>
      <c r="N173" s="145">
        <v>0</v>
      </c>
      <c r="O173" s="145" t="s">
        <v>36</v>
      </c>
      <c r="P173" s="100" t="s">
        <v>525</v>
      </c>
      <c r="Q173" s="102">
        <v>0</v>
      </c>
      <c r="R173" s="140">
        <f t="shared" si="16"/>
        <v>18.7</v>
      </c>
      <c r="S173" s="141">
        <f t="shared" si="17"/>
        <v>1.0000000000000001E-5</v>
      </c>
      <c r="T173" s="103">
        <f t="shared" si="18"/>
        <v>0</v>
      </c>
      <c r="U173" s="103">
        <f t="shared" si="19"/>
        <v>0</v>
      </c>
      <c r="V173" s="103">
        <f t="shared" si="20"/>
        <v>0</v>
      </c>
      <c r="W173" s="43" t="str">
        <f t="shared" si="21"/>
        <v>N</v>
      </c>
      <c r="X173" s="43">
        <f t="shared" si="22"/>
        <v>18.7</v>
      </c>
      <c r="Y173" s="43">
        <f t="shared" si="23"/>
        <v>0</v>
      </c>
      <c r="Z173" s="43">
        <f>IF(R173&lt;&gt;0,IF(R173=SVS,0,IF(R173=SVSg,0,IF(R173=Stundenverrechnungssatz!G214,0,IF(R173=Stundenverrechnungssatz!I214,0,IF(R173=Stundenverrechnungssatz!K214,0,IF(R173=Stundenverrechnungssatz!M214,0,1)))))))</f>
        <v>0</v>
      </c>
    </row>
    <row r="174" spans="1:27" s="45" customFormat="1" ht="15" customHeight="1" x14ac:dyDescent="0.2">
      <c r="A174" s="51">
        <v>168</v>
      </c>
      <c r="B174" s="99">
        <v>1</v>
      </c>
      <c r="C174" s="100" t="s">
        <v>259</v>
      </c>
      <c r="D174" s="100"/>
      <c r="E174" s="100" t="s">
        <v>314</v>
      </c>
      <c r="F174" s="100" t="s">
        <v>282</v>
      </c>
      <c r="G174" s="100" t="s">
        <v>381</v>
      </c>
      <c r="H174" s="100" t="s">
        <v>334</v>
      </c>
      <c r="I174" s="101">
        <v>23.87</v>
      </c>
      <c r="J174" s="145" t="s">
        <v>132</v>
      </c>
      <c r="K174" s="145"/>
      <c r="L174" s="145" t="s">
        <v>381</v>
      </c>
      <c r="M174" s="145" t="s">
        <v>64</v>
      </c>
      <c r="N174" s="145" t="s">
        <v>125</v>
      </c>
      <c r="O174" s="145" t="s">
        <v>66</v>
      </c>
      <c r="P174" s="100"/>
      <c r="Q174" s="102">
        <v>12</v>
      </c>
      <c r="R174" s="140">
        <f t="shared" si="16"/>
        <v>18.7</v>
      </c>
      <c r="S174" s="141" t="str">
        <f t="shared" si="17"/>
        <v/>
      </c>
      <c r="T174" s="103">
        <f t="shared" si="18"/>
        <v>286.44</v>
      </c>
      <c r="U174" s="103" t="e">
        <f t="shared" si="19"/>
        <v>#VALUE!</v>
      </c>
      <c r="V174" s="103" t="e">
        <f t="shared" si="20"/>
        <v>#VALUE!</v>
      </c>
      <c r="W174" s="43" t="str">
        <f t="shared" si="21"/>
        <v>E</v>
      </c>
      <c r="X174" s="43">
        <f t="shared" si="22"/>
        <v>18.7</v>
      </c>
      <c r="Y174" s="43">
        <f t="shared" si="23"/>
        <v>23.87</v>
      </c>
      <c r="Z174" s="43">
        <f>IF(R174&lt;&gt;0,IF(R174=SVS,0,IF(R174=SVSg,0,IF(R174=Stundenverrechnungssatz!G215,0,IF(R174=Stundenverrechnungssatz!I215,0,IF(R174=Stundenverrechnungssatz!K215,0,IF(R174=Stundenverrechnungssatz!M215,0,1)))))))</f>
        <v>0</v>
      </c>
      <c r="AA174" s="44"/>
    </row>
    <row r="175" spans="1:27" s="45" customFormat="1" ht="15" customHeight="1" x14ac:dyDescent="0.2">
      <c r="A175" s="99">
        <v>169</v>
      </c>
      <c r="B175" s="99">
        <v>1</v>
      </c>
      <c r="C175" s="100" t="s">
        <v>259</v>
      </c>
      <c r="D175" s="100"/>
      <c r="E175" s="100" t="s">
        <v>314</v>
      </c>
      <c r="F175" s="100" t="s">
        <v>286</v>
      </c>
      <c r="G175" s="100" t="s">
        <v>381</v>
      </c>
      <c r="H175" s="100" t="s">
        <v>334</v>
      </c>
      <c r="I175" s="101">
        <v>23.87</v>
      </c>
      <c r="J175" s="145" t="s">
        <v>132</v>
      </c>
      <c r="K175" s="145"/>
      <c r="L175" s="145" t="s">
        <v>381</v>
      </c>
      <c r="M175" s="145" t="s">
        <v>64</v>
      </c>
      <c r="N175" s="145" t="s">
        <v>125</v>
      </c>
      <c r="O175" s="145" t="s">
        <v>66</v>
      </c>
      <c r="P175" s="100"/>
      <c r="Q175" s="102">
        <v>12</v>
      </c>
      <c r="R175" s="140">
        <f t="shared" si="16"/>
        <v>18.7</v>
      </c>
      <c r="S175" s="141" t="str">
        <f t="shared" si="17"/>
        <v/>
      </c>
      <c r="T175" s="103">
        <f t="shared" si="18"/>
        <v>286.44</v>
      </c>
      <c r="U175" s="103" t="e">
        <f t="shared" si="19"/>
        <v>#VALUE!</v>
      </c>
      <c r="V175" s="103" t="e">
        <f t="shared" si="20"/>
        <v>#VALUE!</v>
      </c>
      <c r="W175" s="43" t="str">
        <f t="shared" si="21"/>
        <v>E</v>
      </c>
      <c r="X175" s="43">
        <f t="shared" si="22"/>
        <v>18.7</v>
      </c>
      <c r="Y175" s="43">
        <f t="shared" si="23"/>
        <v>23.87</v>
      </c>
      <c r="Z175" s="43">
        <f>IF(R175&lt;&gt;0,IF(R175=SVS,0,IF(R175=SVSg,0,IF(R175=Stundenverrechnungssatz!G216,0,IF(R175=Stundenverrechnungssatz!I216,0,IF(R175=Stundenverrechnungssatz!K216,0,IF(R175=Stundenverrechnungssatz!M216,0,1)))))))</f>
        <v>0</v>
      </c>
      <c r="AA175" s="44"/>
    </row>
    <row r="176" spans="1:27" s="45" customFormat="1" ht="15" customHeight="1" x14ac:dyDescent="0.2">
      <c r="A176" s="51">
        <v>170</v>
      </c>
      <c r="B176" s="99">
        <v>1</v>
      </c>
      <c r="C176" s="100" t="s">
        <v>259</v>
      </c>
      <c r="D176" s="100"/>
      <c r="E176" s="100" t="s">
        <v>315</v>
      </c>
      <c r="F176" s="100">
        <v>200</v>
      </c>
      <c r="G176" s="100" t="s">
        <v>351</v>
      </c>
      <c r="H176" s="100" t="s">
        <v>330</v>
      </c>
      <c r="I176" s="101">
        <v>11.61</v>
      </c>
      <c r="J176" s="145"/>
      <c r="K176" s="145"/>
      <c r="L176" s="145" t="s">
        <v>519</v>
      </c>
      <c r="M176" s="145" t="s">
        <v>36</v>
      </c>
      <c r="N176" s="145">
        <v>0</v>
      </c>
      <c r="O176" s="145" t="s">
        <v>36</v>
      </c>
      <c r="P176" s="100" t="s">
        <v>525</v>
      </c>
      <c r="Q176" s="102">
        <v>0</v>
      </c>
      <c r="R176" s="140">
        <f t="shared" si="16"/>
        <v>18.7</v>
      </c>
      <c r="S176" s="141">
        <f t="shared" si="17"/>
        <v>1.0000000000000001E-5</v>
      </c>
      <c r="T176" s="103">
        <f t="shared" si="18"/>
        <v>0</v>
      </c>
      <c r="U176" s="103">
        <f t="shared" si="19"/>
        <v>0</v>
      </c>
      <c r="V176" s="103">
        <f t="shared" si="20"/>
        <v>0</v>
      </c>
      <c r="W176" s="43" t="str">
        <f t="shared" si="21"/>
        <v>N</v>
      </c>
      <c r="X176" s="43">
        <f t="shared" si="22"/>
        <v>18.7</v>
      </c>
      <c r="Y176" s="43">
        <f t="shared" si="23"/>
        <v>0</v>
      </c>
      <c r="Z176" s="43">
        <f>IF(R176&lt;&gt;0,IF(R176=SVS,0,IF(R176=SVSg,0,IF(R176=Stundenverrechnungssatz!G217,0,IF(R176=Stundenverrechnungssatz!I217,0,IF(R176=Stundenverrechnungssatz!K217,0,IF(R176=Stundenverrechnungssatz!M217,0,1)))))))</f>
        <v>0</v>
      </c>
      <c r="AA176" s="44"/>
    </row>
    <row r="177" spans="1:27" s="45" customFormat="1" ht="15" customHeight="1" x14ac:dyDescent="0.2">
      <c r="A177" s="99">
        <v>171</v>
      </c>
      <c r="B177" s="99">
        <v>1</v>
      </c>
      <c r="C177" s="100" t="s">
        <v>259</v>
      </c>
      <c r="D177" s="100"/>
      <c r="E177" s="100" t="s">
        <v>315</v>
      </c>
      <c r="F177" s="100">
        <v>203</v>
      </c>
      <c r="G177" s="100" t="s">
        <v>402</v>
      </c>
      <c r="H177" s="100" t="s">
        <v>330</v>
      </c>
      <c r="I177" s="101">
        <v>23.88</v>
      </c>
      <c r="J177" s="145"/>
      <c r="K177" s="145"/>
      <c r="L177" s="145" t="s">
        <v>516</v>
      </c>
      <c r="M177" s="145" t="s">
        <v>36</v>
      </c>
      <c r="N177" s="145">
        <v>0</v>
      </c>
      <c r="O177" s="145" t="s">
        <v>36</v>
      </c>
      <c r="P177" s="100" t="s">
        <v>525</v>
      </c>
      <c r="Q177" s="102">
        <v>0</v>
      </c>
      <c r="R177" s="140">
        <f t="shared" si="16"/>
        <v>18.7</v>
      </c>
      <c r="S177" s="141">
        <f t="shared" si="17"/>
        <v>1.0000000000000001E-5</v>
      </c>
      <c r="T177" s="103">
        <f t="shared" si="18"/>
        <v>0</v>
      </c>
      <c r="U177" s="103">
        <f t="shared" si="19"/>
        <v>0</v>
      </c>
      <c r="V177" s="103">
        <f t="shared" si="20"/>
        <v>0</v>
      </c>
      <c r="W177" s="43" t="str">
        <f t="shared" si="21"/>
        <v>N</v>
      </c>
      <c r="X177" s="43">
        <f t="shared" si="22"/>
        <v>18.7</v>
      </c>
      <c r="Y177" s="43">
        <f t="shared" si="23"/>
        <v>0</v>
      </c>
      <c r="Z177" s="43">
        <f>IF(R177&lt;&gt;0,IF(R177=SVS,0,IF(R177=SVSg,0,IF(R177=Stundenverrechnungssatz!G218,0,IF(R177=Stundenverrechnungssatz!I218,0,IF(R177=Stundenverrechnungssatz!K218,0,IF(R177=Stundenverrechnungssatz!M218,0,1)))))))</f>
        <v>0</v>
      </c>
      <c r="AA177" s="44"/>
    </row>
    <row r="178" spans="1:27" s="45" customFormat="1" ht="15" customHeight="1" x14ac:dyDescent="0.2">
      <c r="A178" s="51">
        <v>172</v>
      </c>
      <c r="B178" s="99">
        <v>1</v>
      </c>
      <c r="C178" s="100" t="s">
        <v>259</v>
      </c>
      <c r="D178" s="100" t="s">
        <v>320</v>
      </c>
      <c r="E178" s="100" t="s">
        <v>315</v>
      </c>
      <c r="F178" s="100">
        <v>204</v>
      </c>
      <c r="G178" s="100" t="s">
        <v>362</v>
      </c>
      <c r="H178" s="100" t="s">
        <v>338</v>
      </c>
      <c r="I178" s="101">
        <v>11.84</v>
      </c>
      <c r="J178" s="145"/>
      <c r="K178" s="145"/>
      <c r="L178" s="145" t="s">
        <v>521</v>
      </c>
      <c r="M178" s="145" t="s">
        <v>36</v>
      </c>
      <c r="N178" s="145">
        <v>0</v>
      </c>
      <c r="O178" s="145" t="s">
        <v>36</v>
      </c>
      <c r="P178" s="100" t="s">
        <v>525</v>
      </c>
      <c r="Q178" s="102">
        <v>0</v>
      </c>
      <c r="R178" s="140">
        <f t="shared" si="16"/>
        <v>18.7</v>
      </c>
      <c r="S178" s="141">
        <f t="shared" si="17"/>
        <v>1.0000000000000001E-5</v>
      </c>
      <c r="T178" s="103">
        <f t="shared" si="18"/>
        <v>0</v>
      </c>
      <c r="U178" s="103">
        <f t="shared" si="19"/>
        <v>0</v>
      </c>
      <c r="V178" s="103">
        <f t="shared" si="20"/>
        <v>0</v>
      </c>
      <c r="W178" s="43" t="str">
        <f t="shared" si="21"/>
        <v>N</v>
      </c>
      <c r="X178" s="43">
        <f t="shared" si="22"/>
        <v>18.7</v>
      </c>
      <c r="Y178" s="43">
        <f t="shared" si="23"/>
        <v>0</v>
      </c>
      <c r="Z178" s="43">
        <f>IF(R178&lt;&gt;0,IF(R178=SVS,0,IF(R178=SVSg,0,IF(R178=Stundenverrechnungssatz!G219,0,IF(R178=Stundenverrechnungssatz!I219,0,IF(R178=Stundenverrechnungssatz!K219,0,IF(R178=Stundenverrechnungssatz!M219,0,1)))))))</f>
        <v>0</v>
      </c>
      <c r="AA178" s="44"/>
    </row>
    <row r="179" spans="1:27" s="44" customFormat="1" ht="15" customHeight="1" x14ac:dyDescent="0.2">
      <c r="A179" s="99">
        <v>173</v>
      </c>
      <c r="B179" s="99">
        <v>1</v>
      </c>
      <c r="C179" s="100" t="s">
        <v>259</v>
      </c>
      <c r="D179" s="100"/>
      <c r="E179" s="100" t="s">
        <v>315</v>
      </c>
      <c r="F179" s="100">
        <v>205</v>
      </c>
      <c r="G179" s="100" t="s">
        <v>363</v>
      </c>
      <c r="H179" s="100" t="s">
        <v>338</v>
      </c>
      <c r="I179" s="101">
        <v>20.84</v>
      </c>
      <c r="J179" s="145"/>
      <c r="K179" s="145"/>
      <c r="L179" s="145" t="s">
        <v>521</v>
      </c>
      <c r="M179" s="145" t="s">
        <v>36</v>
      </c>
      <c r="N179" s="145">
        <v>0</v>
      </c>
      <c r="O179" s="145" t="s">
        <v>36</v>
      </c>
      <c r="P179" s="100" t="s">
        <v>525</v>
      </c>
      <c r="Q179" s="102">
        <v>0</v>
      </c>
      <c r="R179" s="140">
        <f t="shared" si="16"/>
        <v>18.7</v>
      </c>
      <c r="S179" s="141">
        <f t="shared" si="17"/>
        <v>1.0000000000000001E-5</v>
      </c>
      <c r="T179" s="103">
        <f t="shared" si="18"/>
        <v>0</v>
      </c>
      <c r="U179" s="103">
        <f t="shared" si="19"/>
        <v>0</v>
      </c>
      <c r="V179" s="103">
        <f t="shared" si="20"/>
        <v>0</v>
      </c>
      <c r="W179" s="43" t="str">
        <f t="shared" si="21"/>
        <v>N</v>
      </c>
      <c r="X179" s="43">
        <f t="shared" si="22"/>
        <v>18.7</v>
      </c>
      <c r="Y179" s="43">
        <f t="shared" si="23"/>
        <v>0</v>
      </c>
      <c r="Z179" s="43">
        <f>IF(R179&lt;&gt;0,IF(R179=SVS,0,IF(R179=SVSg,0,IF(R179=Stundenverrechnungssatz!G220,0,IF(R179=Stundenverrechnungssatz!I220,0,IF(R179=Stundenverrechnungssatz!K220,0,IF(R179=Stundenverrechnungssatz!M220,0,1)))))))</f>
        <v>0</v>
      </c>
    </row>
    <row r="180" spans="1:27" s="44" customFormat="1" ht="15" customHeight="1" x14ac:dyDescent="0.2">
      <c r="A180" s="51">
        <v>174</v>
      </c>
      <c r="B180" s="99">
        <v>1</v>
      </c>
      <c r="C180" s="100" t="s">
        <v>259</v>
      </c>
      <c r="D180" s="100" t="s">
        <v>321</v>
      </c>
      <c r="E180" s="100" t="s">
        <v>315</v>
      </c>
      <c r="F180" s="100">
        <v>206</v>
      </c>
      <c r="G180" s="100" t="s">
        <v>362</v>
      </c>
      <c r="H180" s="100" t="s">
        <v>338</v>
      </c>
      <c r="I180" s="101">
        <v>8.7899999999999991</v>
      </c>
      <c r="J180" s="145"/>
      <c r="K180" s="145"/>
      <c r="L180" s="145" t="s">
        <v>521</v>
      </c>
      <c r="M180" s="145" t="s">
        <v>36</v>
      </c>
      <c r="N180" s="145">
        <v>0</v>
      </c>
      <c r="O180" s="145" t="s">
        <v>36</v>
      </c>
      <c r="P180" s="100" t="s">
        <v>525</v>
      </c>
      <c r="Q180" s="102">
        <v>0</v>
      </c>
      <c r="R180" s="140">
        <f t="shared" si="16"/>
        <v>18.7</v>
      </c>
      <c r="S180" s="141">
        <f t="shared" si="17"/>
        <v>1.0000000000000001E-5</v>
      </c>
      <c r="T180" s="103">
        <f t="shared" si="18"/>
        <v>0</v>
      </c>
      <c r="U180" s="103">
        <f t="shared" si="19"/>
        <v>0</v>
      </c>
      <c r="V180" s="103">
        <f t="shared" si="20"/>
        <v>0</v>
      </c>
      <c r="W180" s="43" t="str">
        <f t="shared" si="21"/>
        <v>N</v>
      </c>
      <c r="X180" s="43">
        <f t="shared" si="22"/>
        <v>18.7</v>
      </c>
      <c r="Y180" s="43">
        <f t="shared" si="23"/>
        <v>0</v>
      </c>
      <c r="Z180" s="43">
        <f>IF(R180&lt;&gt;0,IF(R180=SVS,0,IF(R180=SVSg,0,IF(R180=Stundenverrechnungssatz!G221,0,IF(R180=Stundenverrechnungssatz!I221,0,IF(R180=Stundenverrechnungssatz!K221,0,IF(R180=Stundenverrechnungssatz!M221,0,1)))))))</f>
        <v>0</v>
      </c>
    </row>
    <row r="181" spans="1:27" s="44" customFormat="1" ht="15" customHeight="1" x14ac:dyDescent="0.2">
      <c r="A181" s="99">
        <v>175</v>
      </c>
      <c r="B181" s="99">
        <v>1</v>
      </c>
      <c r="C181" s="100" t="s">
        <v>259</v>
      </c>
      <c r="D181" s="100"/>
      <c r="E181" s="100" t="s">
        <v>315</v>
      </c>
      <c r="F181" s="100">
        <v>207</v>
      </c>
      <c r="G181" s="100" t="s">
        <v>364</v>
      </c>
      <c r="H181" s="100" t="s">
        <v>338</v>
      </c>
      <c r="I181" s="101">
        <v>15.53</v>
      </c>
      <c r="J181" s="145"/>
      <c r="K181" s="145"/>
      <c r="L181" s="145" t="s">
        <v>521</v>
      </c>
      <c r="M181" s="145" t="s">
        <v>36</v>
      </c>
      <c r="N181" s="145">
        <v>0</v>
      </c>
      <c r="O181" s="145" t="s">
        <v>36</v>
      </c>
      <c r="P181" s="100" t="s">
        <v>525</v>
      </c>
      <c r="Q181" s="102">
        <v>0</v>
      </c>
      <c r="R181" s="140">
        <f t="shared" si="16"/>
        <v>18.7</v>
      </c>
      <c r="S181" s="141">
        <f t="shared" si="17"/>
        <v>1.0000000000000001E-5</v>
      </c>
      <c r="T181" s="103">
        <f t="shared" si="18"/>
        <v>0</v>
      </c>
      <c r="U181" s="103">
        <f t="shared" si="19"/>
        <v>0</v>
      </c>
      <c r="V181" s="103">
        <f t="shared" si="20"/>
        <v>0</v>
      </c>
      <c r="W181" s="43" t="str">
        <f t="shared" si="21"/>
        <v>N</v>
      </c>
      <c r="X181" s="43">
        <f t="shared" si="22"/>
        <v>18.7</v>
      </c>
      <c r="Y181" s="43">
        <f t="shared" si="23"/>
        <v>0</v>
      </c>
      <c r="Z181" s="43">
        <f>IF(R181&lt;&gt;0,IF(R181=SVS,0,IF(R181=SVSg,0,IF(R181=Stundenverrechnungssatz!G222,0,IF(R181=Stundenverrechnungssatz!I222,0,IF(R181=Stundenverrechnungssatz!K222,0,IF(R181=Stundenverrechnungssatz!M222,0,1)))))))</f>
        <v>0</v>
      </c>
    </row>
    <row r="182" spans="1:27" s="44" customFormat="1" ht="15" customHeight="1" x14ac:dyDescent="0.2">
      <c r="A182" s="51">
        <v>176</v>
      </c>
      <c r="B182" s="99">
        <v>1</v>
      </c>
      <c r="C182" s="100" t="s">
        <v>259</v>
      </c>
      <c r="D182" s="100"/>
      <c r="E182" s="100" t="s">
        <v>315</v>
      </c>
      <c r="F182" s="100">
        <v>208</v>
      </c>
      <c r="G182" s="100" t="s">
        <v>357</v>
      </c>
      <c r="H182" s="100" t="s">
        <v>330</v>
      </c>
      <c r="I182" s="101">
        <v>66.7</v>
      </c>
      <c r="J182" s="145"/>
      <c r="K182" s="145"/>
      <c r="L182" s="145" t="s">
        <v>515</v>
      </c>
      <c r="M182" s="145" t="s">
        <v>36</v>
      </c>
      <c r="N182" s="145">
        <v>0</v>
      </c>
      <c r="O182" s="145" t="s">
        <v>36</v>
      </c>
      <c r="P182" s="100" t="s">
        <v>525</v>
      </c>
      <c r="Q182" s="102">
        <v>0</v>
      </c>
      <c r="R182" s="140">
        <f t="shared" si="16"/>
        <v>18.7</v>
      </c>
      <c r="S182" s="141">
        <f t="shared" si="17"/>
        <v>1.0000000000000001E-5</v>
      </c>
      <c r="T182" s="103">
        <f t="shared" si="18"/>
        <v>0</v>
      </c>
      <c r="U182" s="103">
        <f t="shared" si="19"/>
        <v>0</v>
      </c>
      <c r="V182" s="103">
        <f t="shared" si="20"/>
        <v>0</v>
      </c>
      <c r="W182" s="43" t="str">
        <f t="shared" si="21"/>
        <v>N</v>
      </c>
      <c r="X182" s="43">
        <f t="shared" si="22"/>
        <v>18.7</v>
      </c>
      <c r="Y182" s="43">
        <f t="shared" si="23"/>
        <v>0</v>
      </c>
      <c r="Z182" s="43">
        <f>IF(R182&lt;&gt;0,IF(R182=SVS,0,IF(R182=SVSg,0,IF(R182=Stundenverrechnungssatz!G223,0,IF(R182=Stundenverrechnungssatz!I223,0,IF(R182=Stundenverrechnungssatz!K223,0,IF(R182=Stundenverrechnungssatz!M223,0,1)))))))</f>
        <v>0</v>
      </c>
    </row>
    <row r="183" spans="1:27" s="45" customFormat="1" ht="15" customHeight="1" x14ac:dyDescent="0.2">
      <c r="A183" s="99">
        <v>177</v>
      </c>
      <c r="B183" s="99">
        <v>1</v>
      </c>
      <c r="C183" s="100" t="s">
        <v>259</v>
      </c>
      <c r="D183" s="100"/>
      <c r="E183" s="100" t="s">
        <v>315</v>
      </c>
      <c r="F183" s="100">
        <v>210</v>
      </c>
      <c r="G183" s="100" t="s">
        <v>357</v>
      </c>
      <c r="H183" s="100" t="s">
        <v>330</v>
      </c>
      <c r="I183" s="101">
        <v>65.09</v>
      </c>
      <c r="J183" s="145"/>
      <c r="K183" s="145"/>
      <c r="L183" s="145" t="s">
        <v>515</v>
      </c>
      <c r="M183" s="145" t="s">
        <v>36</v>
      </c>
      <c r="N183" s="145">
        <v>0</v>
      </c>
      <c r="O183" s="145" t="s">
        <v>36</v>
      </c>
      <c r="P183" s="100" t="s">
        <v>525</v>
      </c>
      <c r="Q183" s="102">
        <v>0</v>
      </c>
      <c r="R183" s="140">
        <f t="shared" si="16"/>
        <v>18.7</v>
      </c>
      <c r="S183" s="141">
        <f t="shared" si="17"/>
        <v>1.0000000000000001E-5</v>
      </c>
      <c r="T183" s="103">
        <f t="shared" si="18"/>
        <v>0</v>
      </c>
      <c r="U183" s="103">
        <f t="shared" si="19"/>
        <v>0</v>
      </c>
      <c r="V183" s="103">
        <f t="shared" si="20"/>
        <v>0</v>
      </c>
      <c r="W183" s="43" t="str">
        <f t="shared" si="21"/>
        <v>N</v>
      </c>
      <c r="X183" s="43">
        <f t="shared" si="22"/>
        <v>18.7</v>
      </c>
      <c r="Y183" s="43">
        <f t="shared" si="23"/>
        <v>0</v>
      </c>
      <c r="Z183" s="43">
        <f>IF(R183&lt;&gt;0,IF(R183=SVS,0,IF(R183=SVSg,0,IF(R183=Stundenverrechnungssatz!G224,0,IF(R183=Stundenverrechnungssatz!I224,0,IF(R183=Stundenverrechnungssatz!K224,0,IF(R183=Stundenverrechnungssatz!M224,0,1)))))))</f>
        <v>0</v>
      </c>
      <c r="AA183" s="44"/>
    </row>
    <row r="184" spans="1:27" s="44" customFormat="1" ht="15" customHeight="1" x14ac:dyDescent="0.2">
      <c r="A184" s="51">
        <v>178</v>
      </c>
      <c r="B184" s="99">
        <v>1</v>
      </c>
      <c r="C184" s="100" t="s">
        <v>259</v>
      </c>
      <c r="D184" s="100"/>
      <c r="E184" s="100" t="s">
        <v>315</v>
      </c>
      <c r="F184" s="100">
        <v>211</v>
      </c>
      <c r="G184" s="100" t="s">
        <v>407</v>
      </c>
      <c r="H184" s="100" t="s">
        <v>330</v>
      </c>
      <c r="I184" s="101">
        <v>20.66</v>
      </c>
      <c r="J184" s="145"/>
      <c r="K184" s="145"/>
      <c r="L184" s="145" t="s">
        <v>515</v>
      </c>
      <c r="M184" s="145" t="s">
        <v>36</v>
      </c>
      <c r="N184" s="145">
        <v>0</v>
      </c>
      <c r="O184" s="145" t="s">
        <v>36</v>
      </c>
      <c r="P184" s="100" t="s">
        <v>525</v>
      </c>
      <c r="Q184" s="102">
        <v>0</v>
      </c>
      <c r="R184" s="140">
        <f t="shared" si="16"/>
        <v>18.7</v>
      </c>
      <c r="S184" s="141">
        <f t="shared" si="17"/>
        <v>1.0000000000000001E-5</v>
      </c>
      <c r="T184" s="103">
        <f t="shared" si="18"/>
        <v>0</v>
      </c>
      <c r="U184" s="103">
        <f t="shared" si="19"/>
        <v>0</v>
      </c>
      <c r="V184" s="103">
        <f t="shared" si="20"/>
        <v>0</v>
      </c>
      <c r="W184" s="43" t="str">
        <f t="shared" si="21"/>
        <v>N</v>
      </c>
      <c r="X184" s="43">
        <f t="shared" si="22"/>
        <v>18.7</v>
      </c>
      <c r="Y184" s="43">
        <f t="shared" si="23"/>
        <v>0</v>
      </c>
      <c r="Z184" s="43">
        <f>IF(R184&lt;&gt;0,IF(R184=SVS,0,IF(R184=SVSg,0,IF(R184=Stundenverrechnungssatz!G225,0,IF(R184=Stundenverrechnungssatz!I225,0,IF(R184=Stundenverrechnungssatz!K225,0,IF(R184=Stundenverrechnungssatz!M225,0,1)))))))</f>
        <v>0</v>
      </c>
    </row>
    <row r="185" spans="1:27" s="45" customFormat="1" ht="15" customHeight="1" x14ac:dyDescent="0.2">
      <c r="A185" s="99">
        <v>179</v>
      </c>
      <c r="B185" s="99">
        <v>1</v>
      </c>
      <c r="C185" s="100" t="s">
        <v>259</v>
      </c>
      <c r="D185" s="100"/>
      <c r="E185" s="100" t="s">
        <v>315</v>
      </c>
      <c r="F185" s="100">
        <v>212</v>
      </c>
      <c r="G185" s="100" t="s">
        <v>357</v>
      </c>
      <c r="H185" s="100" t="s">
        <v>330</v>
      </c>
      <c r="I185" s="101">
        <v>65.09</v>
      </c>
      <c r="J185" s="145"/>
      <c r="K185" s="145"/>
      <c r="L185" s="145" t="s">
        <v>515</v>
      </c>
      <c r="M185" s="145" t="s">
        <v>36</v>
      </c>
      <c r="N185" s="145">
        <v>0</v>
      </c>
      <c r="O185" s="145" t="s">
        <v>36</v>
      </c>
      <c r="P185" s="100" t="s">
        <v>525</v>
      </c>
      <c r="Q185" s="102">
        <v>0</v>
      </c>
      <c r="R185" s="140">
        <f t="shared" si="16"/>
        <v>18.7</v>
      </c>
      <c r="S185" s="141">
        <f t="shared" si="17"/>
        <v>1.0000000000000001E-5</v>
      </c>
      <c r="T185" s="103">
        <f t="shared" si="18"/>
        <v>0</v>
      </c>
      <c r="U185" s="103">
        <f t="shared" si="19"/>
        <v>0</v>
      </c>
      <c r="V185" s="103">
        <f t="shared" si="20"/>
        <v>0</v>
      </c>
      <c r="W185" s="43" t="str">
        <f t="shared" si="21"/>
        <v>N</v>
      </c>
      <c r="X185" s="43">
        <f t="shared" si="22"/>
        <v>18.7</v>
      </c>
      <c r="Y185" s="43">
        <f t="shared" si="23"/>
        <v>0</v>
      </c>
      <c r="Z185" s="43">
        <f>IF(R185&lt;&gt;0,IF(R185=SVS,0,IF(R185=SVSg,0,IF(R185=Stundenverrechnungssatz!G226,0,IF(R185=Stundenverrechnungssatz!I226,0,IF(R185=Stundenverrechnungssatz!K226,0,IF(R185=Stundenverrechnungssatz!M226,0,1)))))))</f>
        <v>0</v>
      </c>
      <c r="AA185" s="44"/>
    </row>
    <row r="186" spans="1:27" s="45" customFormat="1" ht="15" customHeight="1" x14ac:dyDescent="0.2">
      <c r="A186" s="51">
        <v>180</v>
      </c>
      <c r="B186" s="99">
        <v>1</v>
      </c>
      <c r="C186" s="100" t="s">
        <v>259</v>
      </c>
      <c r="D186" s="100"/>
      <c r="E186" s="100" t="s">
        <v>315</v>
      </c>
      <c r="F186" s="100">
        <v>213</v>
      </c>
      <c r="G186" s="100" t="s">
        <v>408</v>
      </c>
      <c r="H186" s="100" t="s">
        <v>330</v>
      </c>
      <c r="I186" s="101">
        <v>75.489999999999995</v>
      </c>
      <c r="J186" s="145"/>
      <c r="K186" s="145"/>
      <c r="L186" s="145" t="s">
        <v>515</v>
      </c>
      <c r="M186" s="145" t="s">
        <v>36</v>
      </c>
      <c r="N186" s="145">
        <v>0</v>
      </c>
      <c r="O186" s="145" t="s">
        <v>36</v>
      </c>
      <c r="P186" s="100" t="s">
        <v>525</v>
      </c>
      <c r="Q186" s="102">
        <v>0</v>
      </c>
      <c r="R186" s="140">
        <f t="shared" si="16"/>
        <v>18.7</v>
      </c>
      <c r="S186" s="141">
        <f t="shared" si="17"/>
        <v>1.0000000000000001E-5</v>
      </c>
      <c r="T186" s="103">
        <f t="shared" si="18"/>
        <v>0</v>
      </c>
      <c r="U186" s="103">
        <f t="shared" si="19"/>
        <v>0</v>
      </c>
      <c r="V186" s="103">
        <f t="shared" si="20"/>
        <v>0</v>
      </c>
      <c r="W186" s="43" t="str">
        <f t="shared" si="21"/>
        <v>N</v>
      </c>
      <c r="X186" s="43">
        <f t="shared" si="22"/>
        <v>18.7</v>
      </c>
      <c r="Y186" s="43">
        <f t="shared" si="23"/>
        <v>0</v>
      </c>
      <c r="Z186" s="43">
        <f>IF(R186&lt;&gt;0,IF(R186=SVS,0,IF(R186=SVSg,0,IF(R186=Stundenverrechnungssatz!G227,0,IF(R186=Stundenverrechnungssatz!I227,0,IF(R186=Stundenverrechnungssatz!K227,0,IF(R186=Stundenverrechnungssatz!M227,0,1)))))))</f>
        <v>0</v>
      </c>
      <c r="AA186" s="44"/>
    </row>
    <row r="187" spans="1:27" s="45" customFormat="1" ht="15" customHeight="1" x14ac:dyDescent="0.2">
      <c r="A187" s="99">
        <v>181</v>
      </c>
      <c r="B187" s="99">
        <v>1</v>
      </c>
      <c r="C187" s="100" t="s">
        <v>259</v>
      </c>
      <c r="D187" s="100"/>
      <c r="E187" s="100" t="s">
        <v>315</v>
      </c>
      <c r="F187" s="100">
        <v>214</v>
      </c>
      <c r="G187" s="100" t="s">
        <v>409</v>
      </c>
      <c r="H187" s="100" t="s">
        <v>330</v>
      </c>
      <c r="I187" s="101">
        <v>24.9</v>
      </c>
      <c r="J187" s="145"/>
      <c r="K187" s="145"/>
      <c r="L187" s="145" t="s">
        <v>516</v>
      </c>
      <c r="M187" s="145" t="s">
        <v>36</v>
      </c>
      <c r="N187" s="145">
        <v>0</v>
      </c>
      <c r="O187" s="145" t="s">
        <v>36</v>
      </c>
      <c r="P187" s="100" t="s">
        <v>525</v>
      </c>
      <c r="Q187" s="102">
        <v>0</v>
      </c>
      <c r="R187" s="140">
        <f t="shared" si="16"/>
        <v>18.7</v>
      </c>
      <c r="S187" s="141">
        <f t="shared" si="17"/>
        <v>1.0000000000000001E-5</v>
      </c>
      <c r="T187" s="103">
        <f t="shared" si="18"/>
        <v>0</v>
      </c>
      <c r="U187" s="103">
        <f t="shared" si="19"/>
        <v>0</v>
      </c>
      <c r="V187" s="103">
        <f t="shared" si="20"/>
        <v>0</v>
      </c>
      <c r="W187" s="43" t="str">
        <f t="shared" si="21"/>
        <v>N</v>
      </c>
      <c r="X187" s="43">
        <f t="shared" si="22"/>
        <v>18.7</v>
      </c>
      <c r="Y187" s="43">
        <f t="shared" si="23"/>
        <v>0</v>
      </c>
      <c r="Z187" s="43">
        <f>IF(R187&lt;&gt;0,IF(R187=SVS,0,IF(R187=SVSg,0,IF(R187=Stundenverrechnungssatz!G228,0,IF(R187=Stundenverrechnungssatz!I228,0,IF(R187=Stundenverrechnungssatz!K228,0,IF(R187=Stundenverrechnungssatz!M228,0,1)))))))</f>
        <v>0</v>
      </c>
      <c r="AA187" s="44"/>
    </row>
    <row r="188" spans="1:27" s="44" customFormat="1" ht="15" customHeight="1" x14ac:dyDescent="0.2">
      <c r="A188" s="51">
        <v>182</v>
      </c>
      <c r="B188" s="99">
        <v>1</v>
      </c>
      <c r="C188" s="100" t="s">
        <v>259</v>
      </c>
      <c r="D188" s="100"/>
      <c r="E188" s="100" t="s">
        <v>315</v>
      </c>
      <c r="F188" s="100">
        <v>215</v>
      </c>
      <c r="G188" s="100" t="s">
        <v>410</v>
      </c>
      <c r="H188" s="100" t="s">
        <v>330</v>
      </c>
      <c r="I188" s="101">
        <v>75.83</v>
      </c>
      <c r="J188" s="145"/>
      <c r="K188" s="145"/>
      <c r="L188" s="145" t="s">
        <v>515</v>
      </c>
      <c r="M188" s="145" t="s">
        <v>36</v>
      </c>
      <c r="N188" s="145">
        <v>0</v>
      </c>
      <c r="O188" s="145" t="s">
        <v>36</v>
      </c>
      <c r="P188" s="100" t="s">
        <v>525</v>
      </c>
      <c r="Q188" s="102">
        <v>0</v>
      </c>
      <c r="R188" s="140">
        <f t="shared" si="16"/>
        <v>18.7</v>
      </c>
      <c r="S188" s="141">
        <f t="shared" si="17"/>
        <v>1.0000000000000001E-5</v>
      </c>
      <c r="T188" s="103">
        <f t="shared" si="18"/>
        <v>0</v>
      </c>
      <c r="U188" s="103">
        <f t="shared" si="19"/>
        <v>0</v>
      </c>
      <c r="V188" s="103">
        <f t="shared" si="20"/>
        <v>0</v>
      </c>
      <c r="W188" s="43" t="str">
        <f t="shared" si="21"/>
        <v>N</v>
      </c>
      <c r="X188" s="43">
        <f t="shared" si="22"/>
        <v>18.7</v>
      </c>
      <c r="Y188" s="43">
        <f t="shared" si="23"/>
        <v>0</v>
      </c>
      <c r="Z188" s="43">
        <f>IF(R188&lt;&gt;0,IF(R188=SVS,0,IF(R188=SVSg,0,IF(R188=Stundenverrechnungssatz!G229,0,IF(R188=Stundenverrechnungssatz!I229,0,IF(R188=Stundenverrechnungssatz!K229,0,IF(R188=Stundenverrechnungssatz!M229,0,1)))))))</f>
        <v>0</v>
      </c>
    </row>
    <row r="189" spans="1:27" s="45" customFormat="1" ht="15" customHeight="1" x14ac:dyDescent="0.2">
      <c r="A189" s="99">
        <v>183</v>
      </c>
      <c r="B189" s="99">
        <v>1</v>
      </c>
      <c r="C189" s="100" t="s">
        <v>259</v>
      </c>
      <c r="D189" s="100"/>
      <c r="E189" s="100" t="s">
        <v>315</v>
      </c>
      <c r="F189" s="100">
        <v>216</v>
      </c>
      <c r="G189" s="100" t="s">
        <v>411</v>
      </c>
      <c r="H189" s="100" t="s">
        <v>330</v>
      </c>
      <c r="I189" s="101">
        <v>24.56</v>
      </c>
      <c r="J189" s="145"/>
      <c r="K189" s="145"/>
      <c r="L189" s="145" t="s">
        <v>516</v>
      </c>
      <c r="M189" s="145" t="s">
        <v>36</v>
      </c>
      <c r="N189" s="145">
        <v>0</v>
      </c>
      <c r="O189" s="145" t="s">
        <v>36</v>
      </c>
      <c r="P189" s="100" t="s">
        <v>525</v>
      </c>
      <c r="Q189" s="102">
        <v>0</v>
      </c>
      <c r="R189" s="140">
        <f t="shared" si="16"/>
        <v>18.7</v>
      </c>
      <c r="S189" s="141">
        <f t="shared" si="17"/>
        <v>1.0000000000000001E-5</v>
      </c>
      <c r="T189" s="103">
        <f t="shared" si="18"/>
        <v>0</v>
      </c>
      <c r="U189" s="103">
        <f t="shared" si="19"/>
        <v>0</v>
      </c>
      <c r="V189" s="103">
        <f t="shared" si="20"/>
        <v>0</v>
      </c>
      <c r="W189" s="43" t="str">
        <f t="shared" si="21"/>
        <v>N</v>
      </c>
      <c r="X189" s="43">
        <f t="shared" si="22"/>
        <v>18.7</v>
      </c>
      <c r="Y189" s="43">
        <f t="shared" si="23"/>
        <v>0</v>
      </c>
      <c r="Z189" s="43">
        <f>IF(R189&lt;&gt;0,IF(R189=SVS,0,IF(R189=SVSg,0,IF(R189=Stundenverrechnungssatz!G230,0,IF(R189=Stundenverrechnungssatz!I230,0,IF(R189=Stundenverrechnungssatz!K230,0,IF(R189=Stundenverrechnungssatz!M230,0,1)))))))</f>
        <v>0</v>
      </c>
      <c r="AA189" s="44"/>
    </row>
    <row r="190" spans="1:27" s="45" customFormat="1" ht="15" customHeight="1" x14ac:dyDescent="0.2">
      <c r="A190" s="51">
        <v>184</v>
      </c>
      <c r="B190" s="99">
        <v>1</v>
      </c>
      <c r="C190" s="100" t="s">
        <v>259</v>
      </c>
      <c r="D190" s="100"/>
      <c r="E190" s="100" t="s">
        <v>315</v>
      </c>
      <c r="F190" s="100">
        <v>217</v>
      </c>
      <c r="G190" s="100" t="s">
        <v>412</v>
      </c>
      <c r="H190" s="100" t="s">
        <v>330</v>
      </c>
      <c r="I190" s="101">
        <v>66.489999999999995</v>
      </c>
      <c r="J190" s="145"/>
      <c r="K190" s="145"/>
      <c r="L190" s="145" t="s">
        <v>515</v>
      </c>
      <c r="M190" s="145" t="s">
        <v>36</v>
      </c>
      <c r="N190" s="145">
        <v>0</v>
      </c>
      <c r="O190" s="145" t="s">
        <v>36</v>
      </c>
      <c r="P190" s="100" t="s">
        <v>525</v>
      </c>
      <c r="Q190" s="102">
        <v>0</v>
      </c>
      <c r="R190" s="140">
        <f t="shared" si="16"/>
        <v>18.7</v>
      </c>
      <c r="S190" s="141">
        <f t="shared" si="17"/>
        <v>1.0000000000000001E-5</v>
      </c>
      <c r="T190" s="103">
        <f t="shared" si="18"/>
        <v>0</v>
      </c>
      <c r="U190" s="103">
        <f t="shared" si="19"/>
        <v>0</v>
      </c>
      <c r="V190" s="103">
        <f t="shared" si="20"/>
        <v>0</v>
      </c>
      <c r="W190" s="43" t="str">
        <f t="shared" si="21"/>
        <v>N</v>
      </c>
      <c r="X190" s="43">
        <f t="shared" si="22"/>
        <v>18.7</v>
      </c>
      <c r="Y190" s="43">
        <f t="shared" si="23"/>
        <v>0</v>
      </c>
      <c r="Z190" s="43">
        <f>IF(R190&lt;&gt;0,IF(R190=SVS,0,IF(R190=SVSg,0,IF(R190=Stundenverrechnungssatz!G231,0,IF(R190=Stundenverrechnungssatz!I231,0,IF(R190=Stundenverrechnungssatz!K231,0,IF(R190=Stundenverrechnungssatz!M231,0,1)))))))</f>
        <v>0</v>
      </c>
      <c r="AA190" s="44"/>
    </row>
    <row r="191" spans="1:27" s="44" customFormat="1" ht="15" customHeight="1" x14ac:dyDescent="0.2">
      <c r="A191" s="99">
        <v>185</v>
      </c>
      <c r="B191" s="99">
        <v>1</v>
      </c>
      <c r="C191" s="100" t="s">
        <v>259</v>
      </c>
      <c r="D191" s="100"/>
      <c r="E191" s="100" t="s">
        <v>315</v>
      </c>
      <c r="F191" s="100">
        <v>219</v>
      </c>
      <c r="G191" s="100" t="s">
        <v>398</v>
      </c>
      <c r="H191" s="100" t="s">
        <v>330</v>
      </c>
      <c r="I191" s="101">
        <v>25.86</v>
      </c>
      <c r="J191" s="145"/>
      <c r="K191" s="145"/>
      <c r="L191" s="145" t="s">
        <v>518</v>
      </c>
      <c r="M191" s="145" t="s">
        <v>36</v>
      </c>
      <c r="N191" s="145">
        <v>0</v>
      </c>
      <c r="O191" s="145" t="s">
        <v>36</v>
      </c>
      <c r="P191" s="100" t="s">
        <v>525</v>
      </c>
      <c r="Q191" s="102">
        <v>0</v>
      </c>
      <c r="R191" s="140">
        <f t="shared" si="16"/>
        <v>18.7</v>
      </c>
      <c r="S191" s="141">
        <f t="shared" si="17"/>
        <v>1.0000000000000001E-5</v>
      </c>
      <c r="T191" s="103">
        <f t="shared" si="18"/>
        <v>0</v>
      </c>
      <c r="U191" s="103">
        <f t="shared" si="19"/>
        <v>0</v>
      </c>
      <c r="V191" s="103">
        <f t="shared" si="20"/>
        <v>0</v>
      </c>
      <c r="W191" s="43" t="str">
        <f t="shared" si="21"/>
        <v>N</v>
      </c>
      <c r="X191" s="43">
        <f t="shared" si="22"/>
        <v>18.7</v>
      </c>
      <c r="Y191" s="43">
        <f t="shared" si="23"/>
        <v>0</v>
      </c>
      <c r="Z191" s="43">
        <f>IF(R191&lt;&gt;0,IF(R191=SVS,0,IF(R191=SVSg,0,IF(R191=Stundenverrechnungssatz!G232,0,IF(R191=Stundenverrechnungssatz!I232,0,IF(R191=Stundenverrechnungssatz!K232,0,IF(R191=Stundenverrechnungssatz!M232,0,1)))))))</f>
        <v>0</v>
      </c>
    </row>
    <row r="192" spans="1:27" s="44" customFormat="1" ht="15" customHeight="1" x14ac:dyDescent="0.2">
      <c r="A192" s="51">
        <v>186</v>
      </c>
      <c r="B192" s="99">
        <v>1</v>
      </c>
      <c r="C192" s="100" t="s">
        <v>259</v>
      </c>
      <c r="D192" s="100"/>
      <c r="E192" s="100" t="s">
        <v>315</v>
      </c>
      <c r="F192" s="100">
        <v>220</v>
      </c>
      <c r="G192" s="100" t="s">
        <v>398</v>
      </c>
      <c r="H192" s="100" t="s">
        <v>330</v>
      </c>
      <c r="I192" s="101">
        <v>9.09</v>
      </c>
      <c r="J192" s="145"/>
      <c r="K192" s="145"/>
      <c r="L192" s="145" t="s">
        <v>518</v>
      </c>
      <c r="M192" s="145" t="s">
        <v>36</v>
      </c>
      <c r="N192" s="145">
        <v>0</v>
      </c>
      <c r="O192" s="145" t="s">
        <v>36</v>
      </c>
      <c r="P192" s="100" t="s">
        <v>525</v>
      </c>
      <c r="Q192" s="102">
        <v>0</v>
      </c>
      <c r="R192" s="140">
        <f t="shared" si="16"/>
        <v>18.7</v>
      </c>
      <c r="S192" s="141">
        <f t="shared" si="17"/>
        <v>1.0000000000000001E-5</v>
      </c>
      <c r="T192" s="103">
        <f t="shared" si="18"/>
        <v>0</v>
      </c>
      <c r="U192" s="103">
        <f t="shared" si="19"/>
        <v>0</v>
      </c>
      <c r="V192" s="103">
        <f t="shared" si="20"/>
        <v>0</v>
      </c>
      <c r="W192" s="43" t="str">
        <f t="shared" si="21"/>
        <v>N</v>
      </c>
      <c r="X192" s="43">
        <f t="shared" si="22"/>
        <v>18.7</v>
      </c>
      <c r="Y192" s="43">
        <f t="shared" si="23"/>
        <v>0</v>
      </c>
      <c r="Z192" s="43">
        <f>IF(R192&lt;&gt;0,IF(R192=SVS,0,IF(R192=SVSg,0,IF(R192=Stundenverrechnungssatz!G233,0,IF(R192=Stundenverrechnungssatz!I233,0,IF(R192=Stundenverrechnungssatz!K233,0,IF(R192=Stundenverrechnungssatz!M233,0,1)))))))</f>
        <v>0</v>
      </c>
    </row>
    <row r="193" spans="1:27" s="44" customFormat="1" ht="15" customHeight="1" x14ac:dyDescent="0.2">
      <c r="A193" s="99">
        <v>187</v>
      </c>
      <c r="B193" s="99">
        <v>1</v>
      </c>
      <c r="C193" s="100" t="s">
        <v>259</v>
      </c>
      <c r="D193" s="100"/>
      <c r="E193" s="100" t="s">
        <v>315</v>
      </c>
      <c r="F193" s="100">
        <v>221</v>
      </c>
      <c r="G193" s="100" t="s">
        <v>413</v>
      </c>
      <c r="H193" s="100" t="s">
        <v>330</v>
      </c>
      <c r="I193" s="101">
        <v>13.63</v>
      </c>
      <c r="J193" s="145"/>
      <c r="K193" s="145"/>
      <c r="L193" s="145" t="s">
        <v>45</v>
      </c>
      <c r="M193" s="145" t="s">
        <v>36</v>
      </c>
      <c r="N193" s="145">
        <v>0</v>
      </c>
      <c r="O193" s="145" t="s">
        <v>36</v>
      </c>
      <c r="P193" s="100" t="s">
        <v>525</v>
      </c>
      <c r="Q193" s="102">
        <v>0</v>
      </c>
      <c r="R193" s="140">
        <f t="shared" si="16"/>
        <v>18.7</v>
      </c>
      <c r="S193" s="141">
        <f t="shared" si="17"/>
        <v>1.0000000000000001E-5</v>
      </c>
      <c r="T193" s="103">
        <f t="shared" si="18"/>
        <v>0</v>
      </c>
      <c r="U193" s="103">
        <f t="shared" si="19"/>
        <v>0</v>
      </c>
      <c r="V193" s="103">
        <f t="shared" si="20"/>
        <v>0</v>
      </c>
      <c r="W193" s="43" t="str">
        <f t="shared" si="21"/>
        <v>N</v>
      </c>
      <c r="X193" s="43">
        <f t="shared" si="22"/>
        <v>18.7</v>
      </c>
      <c r="Y193" s="43">
        <f t="shared" si="23"/>
        <v>0</v>
      </c>
      <c r="Z193" s="43">
        <f>IF(R193&lt;&gt;0,IF(R193=SVS,0,IF(R193=SVSg,0,IF(R193=Stundenverrechnungssatz!G234,0,IF(R193=Stundenverrechnungssatz!I234,0,IF(R193=Stundenverrechnungssatz!K234,0,IF(R193=Stundenverrechnungssatz!M234,0,1)))))))</f>
        <v>0</v>
      </c>
    </row>
    <row r="194" spans="1:27" s="44" customFormat="1" ht="15" customHeight="1" x14ac:dyDescent="0.2">
      <c r="A194" s="51">
        <v>188</v>
      </c>
      <c r="B194" s="99">
        <v>1</v>
      </c>
      <c r="C194" s="100" t="s">
        <v>259</v>
      </c>
      <c r="D194" s="100"/>
      <c r="E194" s="100" t="s">
        <v>315</v>
      </c>
      <c r="F194" s="100">
        <v>222</v>
      </c>
      <c r="G194" s="100" t="s">
        <v>372</v>
      </c>
      <c r="H194" s="100" t="s">
        <v>330</v>
      </c>
      <c r="I194" s="101">
        <v>12.68</v>
      </c>
      <c r="J194" s="145"/>
      <c r="K194" s="145"/>
      <c r="L194" s="145" t="s">
        <v>45</v>
      </c>
      <c r="M194" s="145" t="s">
        <v>36</v>
      </c>
      <c r="N194" s="145">
        <v>0</v>
      </c>
      <c r="O194" s="145" t="s">
        <v>36</v>
      </c>
      <c r="P194" s="100" t="s">
        <v>525</v>
      </c>
      <c r="Q194" s="102">
        <v>0</v>
      </c>
      <c r="R194" s="140">
        <f t="shared" si="16"/>
        <v>18.7</v>
      </c>
      <c r="S194" s="141">
        <f t="shared" si="17"/>
        <v>1.0000000000000001E-5</v>
      </c>
      <c r="T194" s="103">
        <f t="shared" si="18"/>
        <v>0</v>
      </c>
      <c r="U194" s="103">
        <f t="shared" si="19"/>
        <v>0</v>
      </c>
      <c r="V194" s="103">
        <f t="shared" si="20"/>
        <v>0</v>
      </c>
      <c r="W194" s="43" t="str">
        <f t="shared" si="21"/>
        <v>N</v>
      </c>
      <c r="X194" s="43">
        <f t="shared" si="22"/>
        <v>18.7</v>
      </c>
      <c r="Y194" s="43">
        <f t="shared" si="23"/>
        <v>0</v>
      </c>
      <c r="Z194" s="43">
        <f>IF(R194&lt;&gt;0,IF(R194=SVS,0,IF(R194=SVSg,0,IF(R194=Stundenverrechnungssatz!G235,0,IF(R194=Stundenverrechnungssatz!I235,0,IF(R194=Stundenverrechnungssatz!K235,0,IF(R194=Stundenverrechnungssatz!M235,0,1)))))))</f>
        <v>0</v>
      </c>
    </row>
    <row r="195" spans="1:27" s="44" customFormat="1" ht="15" customHeight="1" x14ac:dyDescent="0.2">
      <c r="A195" s="99">
        <v>189</v>
      </c>
      <c r="B195" s="99">
        <v>1</v>
      </c>
      <c r="C195" s="100" t="s">
        <v>259</v>
      </c>
      <c r="D195" s="100"/>
      <c r="E195" s="100" t="s">
        <v>315</v>
      </c>
      <c r="F195" s="100">
        <v>223</v>
      </c>
      <c r="G195" s="100" t="s">
        <v>414</v>
      </c>
      <c r="H195" s="100" t="s">
        <v>330</v>
      </c>
      <c r="I195" s="101">
        <v>25.86</v>
      </c>
      <c r="J195" s="145"/>
      <c r="K195" s="145"/>
      <c r="L195" s="145" t="s">
        <v>516</v>
      </c>
      <c r="M195" s="145" t="s">
        <v>36</v>
      </c>
      <c r="N195" s="145">
        <v>0</v>
      </c>
      <c r="O195" s="145" t="s">
        <v>36</v>
      </c>
      <c r="P195" s="100" t="s">
        <v>525</v>
      </c>
      <c r="Q195" s="102">
        <v>0</v>
      </c>
      <c r="R195" s="140">
        <f t="shared" si="16"/>
        <v>18.7</v>
      </c>
      <c r="S195" s="141">
        <f t="shared" si="17"/>
        <v>1.0000000000000001E-5</v>
      </c>
      <c r="T195" s="103">
        <f t="shared" si="18"/>
        <v>0</v>
      </c>
      <c r="U195" s="103">
        <f t="shared" si="19"/>
        <v>0</v>
      </c>
      <c r="V195" s="103">
        <f t="shared" si="20"/>
        <v>0</v>
      </c>
      <c r="W195" s="43" t="str">
        <f t="shared" si="21"/>
        <v>N</v>
      </c>
      <c r="X195" s="43">
        <f t="shared" si="22"/>
        <v>18.7</v>
      </c>
      <c r="Y195" s="43">
        <f t="shared" si="23"/>
        <v>0</v>
      </c>
      <c r="Z195" s="43">
        <f>IF(R195&lt;&gt;0,IF(R195=SVS,0,IF(R195=SVSg,0,IF(R195=Stundenverrechnungssatz!G236,0,IF(R195=Stundenverrechnungssatz!I236,0,IF(R195=Stundenverrechnungssatz!K236,0,IF(R195=Stundenverrechnungssatz!M236,0,1)))))))</f>
        <v>0</v>
      </c>
    </row>
    <row r="196" spans="1:27" s="44" customFormat="1" ht="15" customHeight="1" x14ac:dyDescent="0.2">
      <c r="A196" s="51">
        <v>190</v>
      </c>
      <c r="B196" s="99">
        <v>1</v>
      </c>
      <c r="C196" s="100" t="s">
        <v>259</v>
      </c>
      <c r="D196" s="100"/>
      <c r="E196" s="100" t="s">
        <v>315</v>
      </c>
      <c r="F196" s="100">
        <v>224</v>
      </c>
      <c r="G196" s="100" t="s">
        <v>404</v>
      </c>
      <c r="H196" s="100" t="s">
        <v>330</v>
      </c>
      <c r="I196" s="101">
        <v>66.48</v>
      </c>
      <c r="J196" s="145"/>
      <c r="K196" s="145"/>
      <c r="L196" s="145" t="s">
        <v>45</v>
      </c>
      <c r="M196" s="145" t="s">
        <v>36</v>
      </c>
      <c r="N196" s="145">
        <v>0</v>
      </c>
      <c r="O196" s="145" t="s">
        <v>36</v>
      </c>
      <c r="P196" s="100" t="s">
        <v>525</v>
      </c>
      <c r="Q196" s="102">
        <v>0</v>
      </c>
      <c r="R196" s="140">
        <f t="shared" si="16"/>
        <v>18.7</v>
      </c>
      <c r="S196" s="141">
        <f t="shared" si="17"/>
        <v>1.0000000000000001E-5</v>
      </c>
      <c r="T196" s="103">
        <f t="shared" si="18"/>
        <v>0</v>
      </c>
      <c r="U196" s="103">
        <f t="shared" si="19"/>
        <v>0</v>
      </c>
      <c r="V196" s="103">
        <f t="shared" si="20"/>
        <v>0</v>
      </c>
      <c r="W196" s="43" t="str">
        <f t="shared" si="21"/>
        <v>N</v>
      </c>
      <c r="X196" s="43">
        <f t="shared" si="22"/>
        <v>18.7</v>
      </c>
      <c r="Y196" s="43">
        <f t="shared" si="23"/>
        <v>0</v>
      </c>
      <c r="Z196" s="43">
        <f>IF(R196&lt;&gt;0,IF(R196=SVS,0,IF(R196=SVSg,0,IF(R196=Stundenverrechnungssatz!G237,0,IF(R196=Stundenverrechnungssatz!I237,0,IF(R196=Stundenverrechnungssatz!K237,0,IF(R196=Stundenverrechnungssatz!M237,0,1)))))))</f>
        <v>0</v>
      </c>
    </row>
    <row r="197" spans="1:27" s="44" customFormat="1" ht="15" customHeight="1" x14ac:dyDescent="0.2">
      <c r="A197" s="99">
        <v>191</v>
      </c>
      <c r="B197" s="99">
        <v>1</v>
      </c>
      <c r="C197" s="100" t="s">
        <v>259</v>
      </c>
      <c r="D197" s="100"/>
      <c r="E197" s="100" t="s">
        <v>315</v>
      </c>
      <c r="F197" s="100" t="s">
        <v>280</v>
      </c>
      <c r="G197" s="100" t="s">
        <v>353</v>
      </c>
      <c r="H197" s="100" t="s">
        <v>330</v>
      </c>
      <c r="I197" s="101">
        <v>138.79</v>
      </c>
      <c r="J197" s="145"/>
      <c r="K197" s="145"/>
      <c r="L197" s="145" t="s">
        <v>519</v>
      </c>
      <c r="M197" s="145" t="s">
        <v>36</v>
      </c>
      <c r="N197" s="145">
        <v>0</v>
      </c>
      <c r="O197" s="145" t="s">
        <v>36</v>
      </c>
      <c r="P197" s="100" t="s">
        <v>525</v>
      </c>
      <c r="Q197" s="102">
        <v>0</v>
      </c>
      <c r="R197" s="140">
        <f t="shared" si="16"/>
        <v>18.7</v>
      </c>
      <c r="S197" s="141">
        <f t="shared" si="17"/>
        <v>1.0000000000000001E-5</v>
      </c>
      <c r="T197" s="103">
        <f t="shared" si="18"/>
        <v>0</v>
      </c>
      <c r="U197" s="103">
        <f t="shared" si="19"/>
        <v>0</v>
      </c>
      <c r="V197" s="103">
        <f t="shared" si="20"/>
        <v>0</v>
      </c>
      <c r="W197" s="43" t="str">
        <f t="shared" si="21"/>
        <v>N</v>
      </c>
      <c r="X197" s="43">
        <f t="shared" si="22"/>
        <v>18.7</v>
      </c>
      <c r="Y197" s="43">
        <f t="shared" si="23"/>
        <v>0</v>
      </c>
      <c r="Z197" s="43">
        <f>IF(R197&lt;&gt;0,IF(R197=SVS,0,IF(R197=SVSg,0,IF(R197=Stundenverrechnungssatz!G238,0,IF(R197=Stundenverrechnungssatz!I238,0,IF(R197=Stundenverrechnungssatz!K238,0,IF(R197=Stundenverrechnungssatz!M238,0,1)))))))</f>
        <v>0</v>
      </c>
    </row>
    <row r="198" spans="1:27" s="45" customFormat="1" ht="15" customHeight="1" x14ac:dyDescent="0.2">
      <c r="A198" s="51">
        <v>192</v>
      </c>
      <c r="B198" s="99">
        <v>1</v>
      </c>
      <c r="C198" s="100" t="s">
        <v>259</v>
      </c>
      <c r="D198" s="100"/>
      <c r="E198" s="100" t="s">
        <v>315</v>
      </c>
      <c r="F198" s="100" t="s">
        <v>286</v>
      </c>
      <c r="G198" s="100" t="s">
        <v>381</v>
      </c>
      <c r="H198" s="100" t="s">
        <v>334</v>
      </c>
      <c r="I198" s="101">
        <v>23.87</v>
      </c>
      <c r="J198" s="145"/>
      <c r="K198" s="145"/>
      <c r="L198" s="145" t="s">
        <v>381</v>
      </c>
      <c r="M198" s="145" t="s">
        <v>36</v>
      </c>
      <c r="N198" s="145">
        <v>0</v>
      </c>
      <c r="O198" s="145" t="s">
        <v>36</v>
      </c>
      <c r="P198" s="100" t="s">
        <v>525</v>
      </c>
      <c r="Q198" s="102">
        <v>0</v>
      </c>
      <c r="R198" s="140">
        <f t="shared" si="16"/>
        <v>18.7</v>
      </c>
      <c r="S198" s="141">
        <f t="shared" si="17"/>
        <v>1.0000000000000001E-5</v>
      </c>
      <c r="T198" s="103">
        <f t="shared" si="18"/>
        <v>0</v>
      </c>
      <c r="U198" s="103">
        <f t="shared" si="19"/>
        <v>0</v>
      </c>
      <c r="V198" s="103">
        <f t="shared" si="20"/>
        <v>0</v>
      </c>
      <c r="W198" s="43" t="str">
        <f t="shared" si="21"/>
        <v>N</v>
      </c>
      <c r="X198" s="43">
        <f t="shared" si="22"/>
        <v>18.7</v>
      </c>
      <c r="Y198" s="43">
        <f t="shared" si="23"/>
        <v>0</v>
      </c>
      <c r="Z198" s="43">
        <f>IF(R198&lt;&gt;0,IF(R198=SVS,0,IF(R198=SVSg,0,IF(R198=Stundenverrechnungssatz!G239,0,IF(R198=Stundenverrechnungssatz!I239,0,IF(R198=Stundenverrechnungssatz!K239,0,IF(R198=Stundenverrechnungssatz!M239,0,1)))))))</f>
        <v>0</v>
      </c>
      <c r="AA198" s="44"/>
    </row>
    <row r="199" spans="1:27" s="45" customFormat="1" ht="15" customHeight="1" x14ac:dyDescent="0.2">
      <c r="A199" s="99">
        <v>193</v>
      </c>
      <c r="B199" s="99">
        <v>1</v>
      </c>
      <c r="C199" s="100" t="s">
        <v>259</v>
      </c>
      <c r="D199" s="100"/>
      <c r="E199" s="100" t="s">
        <v>315</v>
      </c>
      <c r="F199" s="100" t="s">
        <v>282</v>
      </c>
      <c r="G199" s="100" t="s">
        <v>381</v>
      </c>
      <c r="H199" s="100" t="s">
        <v>334</v>
      </c>
      <c r="I199" s="101">
        <v>23.87</v>
      </c>
      <c r="J199" s="145"/>
      <c r="K199" s="145"/>
      <c r="L199" s="145" t="s">
        <v>381</v>
      </c>
      <c r="M199" s="145" t="s">
        <v>36</v>
      </c>
      <c r="N199" s="145">
        <v>0</v>
      </c>
      <c r="O199" s="145" t="s">
        <v>36</v>
      </c>
      <c r="P199" s="100" t="s">
        <v>525</v>
      </c>
      <c r="Q199" s="102">
        <v>0</v>
      </c>
      <c r="R199" s="140">
        <f t="shared" ref="R199:R262" si="24">SVS</f>
        <v>18.7</v>
      </c>
      <c r="S199" s="141">
        <f t="shared" ref="S199:S262" si="25">IF(VLOOKUP(O199,Vorgaben,4,FALSE)=0,"",VLOOKUP(O199,Vorgaben,4,FALSE))</f>
        <v>1.0000000000000001E-5</v>
      </c>
      <c r="T199" s="103">
        <f t="shared" ref="T199:T262" si="26">I199*Q199</f>
        <v>0</v>
      </c>
      <c r="U199" s="103">
        <f t="shared" ref="U199:U262" si="27">T199/S199</f>
        <v>0</v>
      </c>
      <c r="V199" s="103">
        <f t="shared" ref="V199:V262" si="28">U199*R199</f>
        <v>0</v>
      </c>
      <c r="W199" s="43" t="str">
        <f t="shared" ref="W199:W262" si="29">LEFT(O199,1)</f>
        <v>N</v>
      </c>
      <c r="X199" s="43">
        <f t="shared" ref="X199:X262" si="30">IF(R199=SVS,R199,"")</f>
        <v>18.7</v>
      </c>
      <c r="Y199" s="43">
        <f t="shared" ref="Y199:Y262" si="31">IF(J199="x",I199,0)</f>
        <v>0</v>
      </c>
      <c r="Z199" s="43">
        <f>IF(R199&lt;&gt;0,IF(R199=SVS,0,IF(R199=SVSg,0,IF(R199=Stundenverrechnungssatz!G240,0,IF(R199=Stundenverrechnungssatz!I240,0,IF(R199=Stundenverrechnungssatz!K240,0,IF(R199=Stundenverrechnungssatz!M240,0,1)))))))</f>
        <v>0</v>
      </c>
      <c r="AA199" s="44"/>
    </row>
    <row r="200" spans="1:27" s="44" customFormat="1" ht="15" customHeight="1" x14ac:dyDescent="0.2">
      <c r="A200" s="51">
        <v>194</v>
      </c>
      <c r="B200" s="99">
        <v>1</v>
      </c>
      <c r="C200" s="100" t="s">
        <v>259</v>
      </c>
      <c r="D200" s="100"/>
      <c r="E200" s="100" t="s">
        <v>316</v>
      </c>
      <c r="F200" s="100">
        <v>300</v>
      </c>
      <c r="G200" s="100" t="s">
        <v>353</v>
      </c>
      <c r="H200" s="100" t="s">
        <v>330</v>
      </c>
      <c r="I200" s="101">
        <v>11.61</v>
      </c>
      <c r="J200" s="145"/>
      <c r="K200" s="145"/>
      <c r="L200" s="145" t="s">
        <v>519</v>
      </c>
      <c r="M200" s="145" t="s">
        <v>36</v>
      </c>
      <c r="N200" s="145">
        <v>0</v>
      </c>
      <c r="O200" s="145" t="s">
        <v>36</v>
      </c>
      <c r="P200" s="100" t="s">
        <v>525</v>
      </c>
      <c r="Q200" s="102">
        <v>0</v>
      </c>
      <c r="R200" s="140">
        <f t="shared" si="24"/>
        <v>18.7</v>
      </c>
      <c r="S200" s="141">
        <f t="shared" si="25"/>
        <v>1.0000000000000001E-5</v>
      </c>
      <c r="T200" s="103">
        <f t="shared" si="26"/>
        <v>0</v>
      </c>
      <c r="U200" s="103">
        <f t="shared" si="27"/>
        <v>0</v>
      </c>
      <c r="V200" s="103">
        <f t="shared" si="28"/>
        <v>0</v>
      </c>
      <c r="W200" s="43" t="str">
        <f t="shared" si="29"/>
        <v>N</v>
      </c>
      <c r="X200" s="43">
        <f t="shared" si="30"/>
        <v>18.7</v>
      </c>
      <c r="Y200" s="43">
        <f t="shared" si="31"/>
        <v>0</v>
      </c>
      <c r="Z200" s="43">
        <f>IF(R200&lt;&gt;0,IF(R200=SVS,0,IF(R200=SVSg,0,IF(R200=Stundenverrechnungssatz!G241,0,IF(R200=Stundenverrechnungssatz!I241,0,IF(R200=Stundenverrechnungssatz!K241,0,IF(R200=Stundenverrechnungssatz!M241,0,1)))))))</f>
        <v>0</v>
      </c>
    </row>
    <row r="201" spans="1:27" s="45" customFormat="1" ht="15" customHeight="1" x14ac:dyDescent="0.2">
      <c r="A201" s="99">
        <v>195</v>
      </c>
      <c r="B201" s="99">
        <v>1</v>
      </c>
      <c r="C201" s="100" t="s">
        <v>259</v>
      </c>
      <c r="D201" s="100"/>
      <c r="E201" s="100" t="s">
        <v>316</v>
      </c>
      <c r="F201" s="100">
        <v>303</v>
      </c>
      <c r="G201" s="100" t="s">
        <v>402</v>
      </c>
      <c r="H201" s="100" t="s">
        <v>330</v>
      </c>
      <c r="I201" s="101">
        <v>23.88</v>
      </c>
      <c r="J201" s="145"/>
      <c r="K201" s="145"/>
      <c r="L201" s="145" t="s">
        <v>516</v>
      </c>
      <c r="M201" s="145" t="s">
        <v>36</v>
      </c>
      <c r="N201" s="145">
        <v>0</v>
      </c>
      <c r="O201" s="145" t="s">
        <v>36</v>
      </c>
      <c r="P201" s="100" t="s">
        <v>525</v>
      </c>
      <c r="Q201" s="102">
        <v>0</v>
      </c>
      <c r="R201" s="140">
        <f t="shared" si="24"/>
        <v>18.7</v>
      </c>
      <c r="S201" s="141">
        <f t="shared" si="25"/>
        <v>1.0000000000000001E-5</v>
      </c>
      <c r="T201" s="103">
        <f t="shared" si="26"/>
        <v>0</v>
      </c>
      <c r="U201" s="103">
        <f t="shared" si="27"/>
        <v>0</v>
      </c>
      <c r="V201" s="103">
        <f t="shared" si="28"/>
        <v>0</v>
      </c>
      <c r="W201" s="43" t="str">
        <f t="shared" si="29"/>
        <v>N</v>
      </c>
      <c r="X201" s="43">
        <f t="shared" si="30"/>
        <v>18.7</v>
      </c>
      <c r="Y201" s="43">
        <f t="shared" si="31"/>
        <v>0</v>
      </c>
      <c r="Z201" s="43">
        <f>IF(R201&lt;&gt;0,IF(R201=SVS,0,IF(R201=SVSg,0,IF(R201=Stundenverrechnungssatz!G242,0,IF(R201=Stundenverrechnungssatz!I242,0,IF(R201=Stundenverrechnungssatz!K242,0,IF(R201=Stundenverrechnungssatz!M242,0,1)))))))</f>
        <v>0</v>
      </c>
      <c r="AA201" s="44"/>
    </row>
    <row r="202" spans="1:27" s="45" customFormat="1" ht="15" customHeight="1" x14ac:dyDescent="0.2">
      <c r="A202" s="51">
        <v>196</v>
      </c>
      <c r="B202" s="99">
        <v>1</v>
      </c>
      <c r="C202" s="100" t="s">
        <v>259</v>
      </c>
      <c r="D202" s="100" t="s">
        <v>320</v>
      </c>
      <c r="E202" s="100" t="s">
        <v>316</v>
      </c>
      <c r="F202" s="100">
        <v>304</v>
      </c>
      <c r="G202" s="100" t="s">
        <v>362</v>
      </c>
      <c r="H202" s="100" t="s">
        <v>338</v>
      </c>
      <c r="I202" s="101">
        <v>11.84</v>
      </c>
      <c r="J202" s="145"/>
      <c r="K202" s="145"/>
      <c r="L202" s="145" t="s">
        <v>521</v>
      </c>
      <c r="M202" s="145" t="s">
        <v>36</v>
      </c>
      <c r="N202" s="145">
        <v>0</v>
      </c>
      <c r="O202" s="145" t="s">
        <v>36</v>
      </c>
      <c r="P202" s="100" t="s">
        <v>525</v>
      </c>
      <c r="Q202" s="102">
        <v>0</v>
      </c>
      <c r="R202" s="140">
        <f t="shared" si="24"/>
        <v>18.7</v>
      </c>
      <c r="S202" s="141">
        <f t="shared" si="25"/>
        <v>1.0000000000000001E-5</v>
      </c>
      <c r="T202" s="103">
        <f t="shared" si="26"/>
        <v>0</v>
      </c>
      <c r="U202" s="103">
        <f t="shared" si="27"/>
        <v>0</v>
      </c>
      <c r="V202" s="103">
        <f t="shared" si="28"/>
        <v>0</v>
      </c>
      <c r="W202" s="43" t="str">
        <f t="shared" si="29"/>
        <v>N</v>
      </c>
      <c r="X202" s="43">
        <f t="shared" si="30"/>
        <v>18.7</v>
      </c>
      <c r="Y202" s="43">
        <f t="shared" si="31"/>
        <v>0</v>
      </c>
      <c r="Z202" s="43">
        <f>IF(R202&lt;&gt;0,IF(R202=SVS,0,IF(R202=SVSg,0,IF(R202=Stundenverrechnungssatz!G243,0,IF(R202=Stundenverrechnungssatz!I243,0,IF(R202=Stundenverrechnungssatz!K243,0,IF(R202=Stundenverrechnungssatz!M243,0,1)))))))</f>
        <v>0</v>
      </c>
      <c r="AA202" s="44"/>
    </row>
    <row r="203" spans="1:27" s="45" customFormat="1" ht="15" customHeight="1" x14ac:dyDescent="0.2">
      <c r="A203" s="99">
        <v>197</v>
      </c>
      <c r="B203" s="99">
        <v>1</v>
      </c>
      <c r="C203" s="100" t="s">
        <v>259</v>
      </c>
      <c r="D203" s="100"/>
      <c r="E203" s="100" t="s">
        <v>316</v>
      </c>
      <c r="F203" s="100">
        <v>305</v>
      </c>
      <c r="G203" s="100" t="s">
        <v>363</v>
      </c>
      <c r="H203" s="100" t="s">
        <v>338</v>
      </c>
      <c r="I203" s="101">
        <v>20.84</v>
      </c>
      <c r="J203" s="145"/>
      <c r="K203" s="145"/>
      <c r="L203" s="145" t="s">
        <v>521</v>
      </c>
      <c r="M203" s="145" t="s">
        <v>36</v>
      </c>
      <c r="N203" s="145">
        <v>0</v>
      </c>
      <c r="O203" s="145" t="s">
        <v>36</v>
      </c>
      <c r="P203" s="100" t="s">
        <v>525</v>
      </c>
      <c r="Q203" s="102">
        <v>0</v>
      </c>
      <c r="R203" s="140">
        <f t="shared" si="24"/>
        <v>18.7</v>
      </c>
      <c r="S203" s="141">
        <f t="shared" si="25"/>
        <v>1.0000000000000001E-5</v>
      </c>
      <c r="T203" s="103">
        <f t="shared" si="26"/>
        <v>0</v>
      </c>
      <c r="U203" s="103">
        <f t="shared" si="27"/>
        <v>0</v>
      </c>
      <c r="V203" s="103">
        <f t="shared" si="28"/>
        <v>0</v>
      </c>
      <c r="W203" s="43" t="str">
        <f t="shared" si="29"/>
        <v>N</v>
      </c>
      <c r="X203" s="43">
        <f t="shared" si="30"/>
        <v>18.7</v>
      </c>
      <c r="Y203" s="43">
        <f t="shared" si="31"/>
        <v>0</v>
      </c>
      <c r="Z203" s="43">
        <f>IF(R203&lt;&gt;0,IF(R203=SVS,0,IF(R203=SVSg,0,IF(R203=Stundenverrechnungssatz!G244,0,IF(R203=Stundenverrechnungssatz!I244,0,IF(R203=Stundenverrechnungssatz!K244,0,IF(R203=Stundenverrechnungssatz!M244,0,1)))))))</f>
        <v>0</v>
      </c>
      <c r="AA203" s="44"/>
    </row>
    <row r="204" spans="1:27" s="44" customFormat="1" ht="15" customHeight="1" x14ac:dyDescent="0.2">
      <c r="A204" s="51">
        <v>198</v>
      </c>
      <c r="B204" s="99">
        <v>1</v>
      </c>
      <c r="C204" s="100" t="s">
        <v>259</v>
      </c>
      <c r="D204" s="100" t="s">
        <v>321</v>
      </c>
      <c r="E204" s="100" t="s">
        <v>316</v>
      </c>
      <c r="F204" s="100">
        <v>306</v>
      </c>
      <c r="G204" s="100" t="s">
        <v>362</v>
      </c>
      <c r="H204" s="100" t="s">
        <v>338</v>
      </c>
      <c r="I204" s="101">
        <v>8.7899999999999991</v>
      </c>
      <c r="J204" s="145"/>
      <c r="K204" s="145"/>
      <c r="L204" s="145" t="s">
        <v>521</v>
      </c>
      <c r="M204" s="145" t="s">
        <v>36</v>
      </c>
      <c r="N204" s="145">
        <v>0</v>
      </c>
      <c r="O204" s="145" t="s">
        <v>36</v>
      </c>
      <c r="P204" s="100" t="s">
        <v>525</v>
      </c>
      <c r="Q204" s="102">
        <v>0</v>
      </c>
      <c r="R204" s="140">
        <f t="shared" si="24"/>
        <v>18.7</v>
      </c>
      <c r="S204" s="141">
        <f t="shared" si="25"/>
        <v>1.0000000000000001E-5</v>
      </c>
      <c r="T204" s="103">
        <f t="shared" si="26"/>
        <v>0</v>
      </c>
      <c r="U204" s="103">
        <f t="shared" si="27"/>
        <v>0</v>
      </c>
      <c r="V204" s="103">
        <f t="shared" si="28"/>
        <v>0</v>
      </c>
      <c r="W204" s="43" t="str">
        <f t="shared" si="29"/>
        <v>N</v>
      </c>
      <c r="X204" s="43">
        <f t="shared" si="30"/>
        <v>18.7</v>
      </c>
      <c r="Y204" s="43">
        <f t="shared" si="31"/>
        <v>0</v>
      </c>
      <c r="Z204" s="43">
        <f>IF(R204&lt;&gt;0,IF(R204=SVS,0,IF(R204=SVSg,0,IF(R204=Stundenverrechnungssatz!G245,0,IF(R204=Stundenverrechnungssatz!I245,0,IF(R204=Stundenverrechnungssatz!K245,0,IF(R204=Stundenverrechnungssatz!M245,0,1)))))))</f>
        <v>0</v>
      </c>
    </row>
    <row r="205" spans="1:27" s="44" customFormat="1" ht="15" customHeight="1" x14ac:dyDescent="0.2">
      <c r="A205" s="99">
        <v>199</v>
      </c>
      <c r="B205" s="99">
        <v>1</v>
      </c>
      <c r="C205" s="100" t="s">
        <v>259</v>
      </c>
      <c r="D205" s="100"/>
      <c r="E205" s="100" t="s">
        <v>316</v>
      </c>
      <c r="F205" s="100">
        <v>307</v>
      </c>
      <c r="G205" s="100" t="s">
        <v>364</v>
      </c>
      <c r="H205" s="100" t="s">
        <v>338</v>
      </c>
      <c r="I205" s="101">
        <v>15.53</v>
      </c>
      <c r="J205" s="145"/>
      <c r="K205" s="145"/>
      <c r="L205" s="145" t="s">
        <v>521</v>
      </c>
      <c r="M205" s="145" t="s">
        <v>36</v>
      </c>
      <c r="N205" s="145">
        <v>0</v>
      </c>
      <c r="O205" s="145" t="s">
        <v>36</v>
      </c>
      <c r="P205" s="100" t="s">
        <v>525</v>
      </c>
      <c r="Q205" s="102">
        <v>0</v>
      </c>
      <c r="R205" s="140">
        <f t="shared" si="24"/>
        <v>18.7</v>
      </c>
      <c r="S205" s="141">
        <f t="shared" si="25"/>
        <v>1.0000000000000001E-5</v>
      </c>
      <c r="T205" s="103">
        <f t="shared" si="26"/>
        <v>0</v>
      </c>
      <c r="U205" s="103">
        <f t="shared" si="27"/>
        <v>0</v>
      </c>
      <c r="V205" s="103">
        <f t="shared" si="28"/>
        <v>0</v>
      </c>
      <c r="W205" s="43" t="str">
        <f t="shared" si="29"/>
        <v>N</v>
      </c>
      <c r="X205" s="43">
        <f t="shared" si="30"/>
        <v>18.7</v>
      </c>
      <c r="Y205" s="43">
        <f t="shared" si="31"/>
        <v>0</v>
      </c>
      <c r="Z205" s="43">
        <f>IF(R205&lt;&gt;0,IF(R205=SVS,0,IF(R205=SVSg,0,IF(R205=Stundenverrechnungssatz!G246,0,IF(R205=Stundenverrechnungssatz!I246,0,IF(R205=Stundenverrechnungssatz!K246,0,IF(R205=Stundenverrechnungssatz!M246,0,1)))))))</f>
        <v>0</v>
      </c>
    </row>
    <row r="206" spans="1:27" s="44" customFormat="1" ht="15" customHeight="1" x14ac:dyDescent="0.2">
      <c r="A206" s="51">
        <v>200</v>
      </c>
      <c r="B206" s="99">
        <v>1</v>
      </c>
      <c r="C206" s="100" t="s">
        <v>259</v>
      </c>
      <c r="D206" s="100"/>
      <c r="E206" s="100" t="s">
        <v>316</v>
      </c>
      <c r="F206" s="100">
        <v>308</v>
      </c>
      <c r="G206" s="100" t="s">
        <v>357</v>
      </c>
      <c r="H206" s="100" t="s">
        <v>330</v>
      </c>
      <c r="I206" s="101">
        <v>66.7</v>
      </c>
      <c r="J206" s="145"/>
      <c r="K206" s="145"/>
      <c r="L206" s="145" t="s">
        <v>515</v>
      </c>
      <c r="M206" s="145" t="s">
        <v>36</v>
      </c>
      <c r="N206" s="145">
        <v>0</v>
      </c>
      <c r="O206" s="145" t="s">
        <v>36</v>
      </c>
      <c r="P206" s="100" t="s">
        <v>525</v>
      </c>
      <c r="Q206" s="102">
        <v>0</v>
      </c>
      <c r="R206" s="140">
        <f t="shared" si="24"/>
        <v>18.7</v>
      </c>
      <c r="S206" s="141">
        <f t="shared" si="25"/>
        <v>1.0000000000000001E-5</v>
      </c>
      <c r="T206" s="103">
        <f t="shared" si="26"/>
        <v>0</v>
      </c>
      <c r="U206" s="103">
        <f t="shared" si="27"/>
        <v>0</v>
      </c>
      <c r="V206" s="103">
        <f t="shared" si="28"/>
        <v>0</v>
      </c>
      <c r="W206" s="43" t="str">
        <f t="shared" si="29"/>
        <v>N</v>
      </c>
      <c r="X206" s="43">
        <f t="shared" si="30"/>
        <v>18.7</v>
      </c>
      <c r="Y206" s="43">
        <f t="shared" si="31"/>
        <v>0</v>
      </c>
      <c r="Z206" s="43">
        <f>IF(R206&lt;&gt;0,IF(R206=SVS,0,IF(R206=SVSg,0,IF(R206=Stundenverrechnungssatz!G247,0,IF(R206=Stundenverrechnungssatz!I247,0,IF(R206=Stundenverrechnungssatz!K247,0,IF(R206=Stundenverrechnungssatz!M247,0,1)))))))</f>
        <v>0</v>
      </c>
    </row>
    <row r="207" spans="1:27" s="45" customFormat="1" ht="15" customHeight="1" x14ac:dyDescent="0.2">
      <c r="A207" s="99">
        <v>201</v>
      </c>
      <c r="B207" s="99">
        <v>1</v>
      </c>
      <c r="C207" s="100" t="s">
        <v>259</v>
      </c>
      <c r="D207" s="100"/>
      <c r="E207" s="100" t="s">
        <v>316</v>
      </c>
      <c r="F207" s="100">
        <v>310</v>
      </c>
      <c r="G207" s="100" t="s">
        <v>357</v>
      </c>
      <c r="H207" s="100" t="s">
        <v>330</v>
      </c>
      <c r="I207" s="101">
        <v>65.09</v>
      </c>
      <c r="J207" s="145"/>
      <c r="K207" s="145"/>
      <c r="L207" s="145" t="s">
        <v>515</v>
      </c>
      <c r="M207" s="145" t="s">
        <v>36</v>
      </c>
      <c r="N207" s="145">
        <v>0</v>
      </c>
      <c r="O207" s="145" t="s">
        <v>36</v>
      </c>
      <c r="P207" s="100" t="s">
        <v>525</v>
      </c>
      <c r="Q207" s="102">
        <v>0</v>
      </c>
      <c r="R207" s="140">
        <f t="shared" si="24"/>
        <v>18.7</v>
      </c>
      <c r="S207" s="141">
        <f t="shared" si="25"/>
        <v>1.0000000000000001E-5</v>
      </c>
      <c r="T207" s="103">
        <f t="shared" si="26"/>
        <v>0</v>
      </c>
      <c r="U207" s="103">
        <f t="shared" si="27"/>
        <v>0</v>
      </c>
      <c r="V207" s="103">
        <f t="shared" si="28"/>
        <v>0</v>
      </c>
      <c r="W207" s="43" t="str">
        <f t="shared" si="29"/>
        <v>N</v>
      </c>
      <c r="X207" s="43">
        <f t="shared" si="30"/>
        <v>18.7</v>
      </c>
      <c r="Y207" s="43">
        <f t="shared" si="31"/>
        <v>0</v>
      </c>
      <c r="Z207" s="43">
        <f>IF(R207&lt;&gt;0,IF(R207=SVS,0,IF(R207=SVSg,0,IF(R207=Stundenverrechnungssatz!G248,0,IF(R207=Stundenverrechnungssatz!I248,0,IF(R207=Stundenverrechnungssatz!K248,0,IF(R207=Stundenverrechnungssatz!M248,0,1)))))))</f>
        <v>0</v>
      </c>
      <c r="AA207" s="44"/>
    </row>
    <row r="208" spans="1:27" s="45" customFormat="1" ht="15" customHeight="1" x14ac:dyDescent="0.2">
      <c r="A208" s="51">
        <v>202</v>
      </c>
      <c r="B208" s="99">
        <v>1</v>
      </c>
      <c r="C208" s="100" t="s">
        <v>259</v>
      </c>
      <c r="D208" s="100"/>
      <c r="E208" s="100" t="s">
        <v>316</v>
      </c>
      <c r="F208" s="100">
        <v>311</v>
      </c>
      <c r="G208" s="100" t="s">
        <v>331</v>
      </c>
      <c r="H208" s="100" t="s">
        <v>330</v>
      </c>
      <c r="I208" s="101">
        <v>20.66</v>
      </c>
      <c r="J208" s="145"/>
      <c r="K208" s="145"/>
      <c r="L208" s="145" t="s">
        <v>516</v>
      </c>
      <c r="M208" s="145" t="s">
        <v>36</v>
      </c>
      <c r="N208" s="145">
        <v>0</v>
      </c>
      <c r="O208" s="145" t="s">
        <v>36</v>
      </c>
      <c r="P208" s="100" t="s">
        <v>525</v>
      </c>
      <c r="Q208" s="102">
        <v>0</v>
      </c>
      <c r="R208" s="140">
        <f t="shared" si="24"/>
        <v>18.7</v>
      </c>
      <c r="S208" s="141">
        <f t="shared" si="25"/>
        <v>1.0000000000000001E-5</v>
      </c>
      <c r="T208" s="103">
        <f t="shared" si="26"/>
        <v>0</v>
      </c>
      <c r="U208" s="103">
        <f t="shared" si="27"/>
        <v>0</v>
      </c>
      <c r="V208" s="103">
        <f t="shared" si="28"/>
        <v>0</v>
      </c>
      <c r="W208" s="43" t="str">
        <f t="shared" si="29"/>
        <v>N</v>
      </c>
      <c r="X208" s="43">
        <f t="shared" si="30"/>
        <v>18.7</v>
      </c>
      <c r="Y208" s="43">
        <f t="shared" si="31"/>
        <v>0</v>
      </c>
      <c r="Z208" s="43">
        <f>IF(R208&lt;&gt;0,IF(R208=SVS,0,IF(R208=SVSg,0,IF(R208=Stundenverrechnungssatz!G249,0,IF(R208=Stundenverrechnungssatz!I249,0,IF(R208=Stundenverrechnungssatz!K249,0,IF(R208=Stundenverrechnungssatz!M249,0,1)))))))</f>
        <v>0</v>
      </c>
      <c r="AA208" s="44"/>
    </row>
    <row r="209" spans="1:27" s="45" customFormat="1" ht="15" customHeight="1" x14ac:dyDescent="0.2">
      <c r="A209" s="99">
        <v>203</v>
      </c>
      <c r="B209" s="99">
        <v>1</v>
      </c>
      <c r="C209" s="100" t="s">
        <v>259</v>
      </c>
      <c r="D209" s="100"/>
      <c r="E209" s="100" t="s">
        <v>316</v>
      </c>
      <c r="F209" s="100">
        <v>312</v>
      </c>
      <c r="G209" s="100" t="s">
        <v>415</v>
      </c>
      <c r="H209" s="100" t="s">
        <v>330</v>
      </c>
      <c r="I209" s="101">
        <v>65.09</v>
      </c>
      <c r="J209" s="145"/>
      <c r="K209" s="145"/>
      <c r="L209" s="145" t="s">
        <v>515</v>
      </c>
      <c r="M209" s="145" t="s">
        <v>36</v>
      </c>
      <c r="N209" s="145">
        <v>0</v>
      </c>
      <c r="O209" s="145" t="s">
        <v>36</v>
      </c>
      <c r="P209" s="100" t="s">
        <v>525</v>
      </c>
      <c r="Q209" s="102">
        <v>0</v>
      </c>
      <c r="R209" s="140">
        <f t="shared" si="24"/>
        <v>18.7</v>
      </c>
      <c r="S209" s="141">
        <f t="shared" si="25"/>
        <v>1.0000000000000001E-5</v>
      </c>
      <c r="T209" s="103">
        <f t="shared" si="26"/>
        <v>0</v>
      </c>
      <c r="U209" s="103">
        <f t="shared" si="27"/>
        <v>0</v>
      </c>
      <c r="V209" s="103">
        <f t="shared" si="28"/>
        <v>0</v>
      </c>
      <c r="W209" s="43" t="str">
        <f t="shared" si="29"/>
        <v>N</v>
      </c>
      <c r="X209" s="43">
        <f t="shared" si="30"/>
        <v>18.7</v>
      </c>
      <c r="Y209" s="43">
        <f t="shared" si="31"/>
        <v>0</v>
      </c>
      <c r="Z209" s="43">
        <f>IF(R209&lt;&gt;0,IF(R209=SVS,0,IF(R209=SVSg,0,IF(R209=Stundenverrechnungssatz!G250,0,IF(R209=Stundenverrechnungssatz!I250,0,IF(R209=Stundenverrechnungssatz!K250,0,IF(R209=Stundenverrechnungssatz!M250,0,1)))))))</f>
        <v>0</v>
      </c>
      <c r="AA209" s="44"/>
    </row>
    <row r="210" spans="1:27" s="45" customFormat="1" ht="15" customHeight="1" x14ac:dyDescent="0.2">
      <c r="A210" s="51">
        <v>204</v>
      </c>
      <c r="B210" s="99">
        <v>1</v>
      </c>
      <c r="C210" s="100" t="s">
        <v>259</v>
      </c>
      <c r="D210" s="100"/>
      <c r="E210" s="100" t="s">
        <v>316</v>
      </c>
      <c r="F210" s="100">
        <v>313</v>
      </c>
      <c r="G210" s="100" t="s">
        <v>416</v>
      </c>
      <c r="H210" s="100" t="s">
        <v>330</v>
      </c>
      <c r="I210" s="101">
        <v>75.489999999999995</v>
      </c>
      <c r="J210" s="145"/>
      <c r="K210" s="145"/>
      <c r="L210" s="145" t="s">
        <v>515</v>
      </c>
      <c r="M210" s="145" t="s">
        <v>36</v>
      </c>
      <c r="N210" s="145">
        <v>0</v>
      </c>
      <c r="O210" s="145" t="s">
        <v>36</v>
      </c>
      <c r="P210" s="100" t="s">
        <v>525</v>
      </c>
      <c r="Q210" s="102">
        <v>0</v>
      </c>
      <c r="R210" s="140">
        <f t="shared" si="24"/>
        <v>18.7</v>
      </c>
      <c r="S210" s="141">
        <f t="shared" si="25"/>
        <v>1.0000000000000001E-5</v>
      </c>
      <c r="T210" s="103">
        <f t="shared" si="26"/>
        <v>0</v>
      </c>
      <c r="U210" s="103">
        <f t="shared" si="27"/>
        <v>0</v>
      </c>
      <c r="V210" s="103">
        <f t="shared" si="28"/>
        <v>0</v>
      </c>
      <c r="W210" s="43" t="str">
        <f t="shared" si="29"/>
        <v>N</v>
      </c>
      <c r="X210" s="43">
        <f t="shared" si="30"/>
        <v>18.7</v>
      </c>
      <c r="Y210" s="43">
        <f t="shared" si="31"/>
        <v>0</v>
      </c>
      <c r="Z210" s="43">
        <f>IF(R210&lt;&gt;0,IF(R210=SVS,0,IF(R210=SVSg,0,IF(R210=Stundenverrechnungssatz!G251,0,IF(R210=Stundenverrechnungssatz!I251,0,IF(R210=Stundenverrechnungssatz!K251,0,IF(R210=Stundenverrechnungssatz!M251,0,1)))))))</f>
        <v>0</v>
      </c>
      <c r="AA210" s="44"/>
    </row>
    <row r="211" spans="1:27" s="45" customFormat="1" ht="15" customHeight="1" x14ac:dyDescent="0.2">
      <c r="A211" s="99">
        <v>205</v>
      </c>
      <c r="B211" s="99">
        <v>1</v>
      </c>
      <c r="C211" s="100" t="s">
        <v>259</v>
      </c>
      <c r="D211" s="100"/>
      <c r="E211" s="100" t="s">
        <v>316</v>
      </c>
      <c r="F211" s="100">
        <v>314</v>
      </c>
      <c r="G211" s="100" t="s">
        <v>417</v>
      </c>
      <c r="H211" s="100" t="s">
        <v>330</v>
      </c>
      <c r="I211" s="101">
        <v>24.9</v>
      </c>
      <c r="J211" s="145"/>
      <c r="K211" s="145"/>
      <c r="L211" s="145" t="s">
        <v>516</v>
      </c>
      <c r="M211" s="145" t="s">
        <v>36</v>
      </c>
      <c r="N211" s="145">
        <v>0</v>
      </c>
      <c r="O211" s="145" t="s">
        <v>36</v>
      </c>
      <c r="P211" s="100" t="s">
        <v>525</v>
      </c>
      <c r="Q211" s="102">
        <v>0</v>
      </c>
      <c r="R211" s="140">
        <f t="shared" si="24"/>
        <v>18.7</v>
      </c>
      <c r="S211" s="141">
        <f t="shared" si="25"/>
        <v>1.0000000000000001E-5</v>
      </c>
      <c r="T211" s="103">
        <f t="shared" si="26"/>
        <v>0</v>
      </c>
      <c r="U211" s="103">
        <f t="shared" si="27"/>
        <v>0</v>
      </c>
      <c r="V211" s="103">
        <f t="shared" si="28"/>
        <v>0</v>
      </c>
      <c r="W211" s="43" t="str">
        <f t="shared" si="29"/>
        <v>N</v>
      </c>
      <c r="X211" s="43">
        <f t="shared" si="30"/>
        <v>18.7</v>
      </c>
      <c r="Y211" s="43">
        <f t="shared" si="31"/>
        <v>0</v>
      </c>
      <c r="Z211" s="43">
        <f>IF(R211&lt;&gt;0,IF(R211=SVS,0,IF(R211=SVSg,0,IF(R211=Stundenverrechnungssatz!G252,0,IF(R211=Stundenverrechnungssatz!I252,0,IF(R211=Stundenverrechnungssatz!K252,0,IF(R211=Stundenverrechnungssatz!M252,0,1)))))))</f>
        <v>0</v>
      </c>
      <c r="AA211" s="44"/>
    </row>
    <row r="212" spans="1:27" s="44" customFormat="1" ht="15" customHeight="1" x14ac:dyDescent="0.2">
      <c r="A212" s="51">
        <v>206</v>
      </c>
      <c r="B212" s="99">
        <v>1</v>
      </c>
      <c r="C212" s="100" t="s">
        <v>259</v>
      </c>
      <c r="D212" s="100"/>
      <c r="E212" s="100" t="s">
        <v>316</v>
      </c>
      <c r="F212" s="100">
        <v>315</v>
      </c>
      <c r="G212" s="100" t="s">
        <v>418</v>
      </c>
      <c r="H212" s="100" t="s">
        <v>330</v>
      </c>
      <c r="I212" s="101">
        <v>75.83</v>
      </c>
      <c r="J212" s="145"/>
      <c r="K212" s="145"/>
      <c r="L212" s="145" t="s">
        <v>515</v>
      </c>
      <c r="M212" s="145" t="s">
        <v>36</v>
      </c>
      <c r="N212" s="145">
        <v>0</v>
      </c>
      <c r="O212" s="145" t="s">
        <v>36</v>
      </c>
      <c r="P212" s="100" t="s">
        <v>525</v>
      </c>
      <c r="Q212" s="102">
        <v>0</v>
      </c>
      <c r="R212" s="140">
        <f t="shared" si="24"/>
        <v>18.7</v>
      </c>
      <c r="S212" s="141">
        <f t="shared" si="25"/>
        <v>1.0000000000000001E-5</v>
      </c>
      <c r="T212" s="103">
        <f t="shared" si="26"/>
        <v>0</v>
      </c>
      <c r="U212" s="103">
        <f t="shared" si="27"/>
        <v>0</v>
      </c>
      <c r="V212" s="103">
        <f t="shared" si="28"/>
        <v>0</v>
      </c>
      <c r="W212" s="43" t="str">
        <f t="shared" si="29"/>
        <v>N</v>
      </c>
      <c r="X212" s="43">
        <f t="shared" si="30"/>
        <v>18.7</v>
      </c>
      <c r="Y212" s="43">
        <f t="shared" si="31"/>
        <v>0</v>
      </c>
      <c r="Z212" s="43">
        <f>IF(R212&lt;&gt;0,IF(R212=SVS,0,IF(R212=SVSg,0,IF(R212=Stundenverrechnungssatz!G253,0,IF(R212=Stundenverrechnungssatz!I253,0,IF(R212=Stundenverrechnungssatz!K253,0,IF(R212=Stundenverrechnungssatz!M253,0,1)))))))</f>
        <v>0</v>
      </c>
    </row>
    <row r="213" spans="1:27" s="44" customFormat="1" ht="15" customHeight="1" x14ac:dyDescent="0.2">
      <c r="A213" s="99">
        <v>207</v>
      </c>
      <c r="B213" s="99">
        <v>1</v>
      </c>
      <c r="C213" s="100" t="s">
        <v>259</v>
      </c>
      <c r="D213" s="100"/>
      <c r="E213" s="100" t="s">
        <v>316</v>
      </c>
      <c r="F213" s="100">
        <v>316</v>
      </c>
      <c r="G213" s="100" t="s">
        <v>419</v>
      </c>
      <c r="H213" s="100" t="s">
        <v>330</v>
      </c>
      <c r="I213" s="101">
        <v>24.56</v>
      </c>
      <c r="J213" s="145"/>
      <c r="K213" s="145"/>
      <c r="L213" s="145" t="s">
        <v>516</v>
      </c>
      <c r="M213" s="145" t="s">
        <v>36</v>
      </c>
      <c r="N213" s="145">
        <v>0</v>
      </c>
      <c r="O213" s="145" t="s">
        <v>36</v>
      </c>
      <c r="P213" s="100" t="s">
        <v>525</v>
      </c>
      <c r="Q213" s="102">
        <v>0</v>
      </c>
      <c r="R213" s="140">
        <f t="shared" si="24"/>
        <v>18.7</v>
      </c>
      <c r="S213" s="141">
        <f t="shared" si="25"/>
        <v>1.0000000000000001E-5</v>
      </c>
      <c r="T213" s="103">
        <f t="shared" si="26"/>
        <v>0</v>
      </c>
      <c r="U213" s="103">
        <f t="shared" si="27"/>
        <v>0</v>
      </c>
      <c r="V213" s="103">
        <f t="shared" si="28"/>
        <v>0</v>
      </c>
      <c r="W213" s="43" t="str">
        <f t="shared" si="29"/>
        <v>N</v>
      </c>
      <c r="X213" s="43">
        <f t="shared" si="30"/>
        <v>18.7</v>
      </c>
      <c r="Y213" s="43">
        <f t="shared" si="31"/>
        <v>0</v>
      </c>
      <c r="Z213" s="43">
        <f>IF(R213&lt;&gt;0,IF(R213=SVS,0,IF(R213=SVSg,0,IF(R213=Stundenverrechnungssatz!G254,0,IF(R213=Stundenverrechnungssatz!I254,0,IF(R213=Stundenverrechnungssatz!K254,0,IF(R213=Stundenverrechnungssatz!M254,0,1)))))))</f>
        <v>0</v>
      </c>
    </row>
    <row r="214" spans="1:27" s="44" customFormat="1" ht="15" customHeight="1" x14ac:dyDescent="0.2">
      <c r="A214" s="51">
        <v>208</v>
      </c>
      <c r="B214" s="99">
        <v>1</v>
      </c>
      <c r="C214" s="100" t="s">
        <v>259</v>
      </c>
      <c r="D214" s="100"/>
      <c r="E214" s="100" t="s">
        <v>316</v>
      </c>
      <c r="F214" s="100">
        <v>317</v>
      </c>
      <c r="G214" s="100" t="s">
        <v>412</v>
      </c>
      <c r="H214" s="100" t="s">
        <v>330</v>
      </c>
      <c r="I214" s="101">
        <v>66.489999999999995</v>
      </c>
      <c r="J214" s="145"/>
      <c r="K214" s="145"/>
      <c r="L214" s="145" t="s">
        <v>515</v>
      </c>
      <c r="M214" s="145" t="s">
        <v>36</v>
      </c>
      <c r="N214" s="145">
        <v>0</v>
      </c>
      <c r="O214" s="145" t="s">
        <v>36</v>
      </c>
      <c r="P214" s="100" t="s">
        <v>525</v>
      </c>
      <c r="Q214" s="102">
        <v>0</v>
      </c>
      <c r="R214" s="140">
        <f t="shared" si="24"/>
        <v>18.7</v>
      </c>
      <c r="S214" s="141">
        <f t="shared" si="25"/>
        <v>1.0000000000000001E-5</v>
      </c>
      <c r="T214" s="103">
        <f t="shared" si="26"/>
        <v>0</v>
      </c>
      <c r="U214" s="103">
        <f t="shared" si="27"/>
        <v>0</v>
      </c>
      <c r="V214" s="103">
        <f t="shared" si="28"/>
        <v>0</v>
      </c>
      <c r="W214" s="43" t="str">
        <f t="shared" si="29"/>
        <v>N</v>
      </c>
      <c r="X214" s="43">
        <f t="shared" si="30"/>
        <v>18.7</v>
      </c>
      <c r="Y214" s="43">
        <f t="shared" si="31"/>
        <v>0</v>
      </c>
      <c r="Z214" s="43">
        <f>IF(R214&lt;&gt;0,IF(R214=SVS,0,IF(R214=SVSg,0,IF(R214=Stundenverrechnungssatz!G255,0,IF(R214=Stundenverrechnungssatz!I255,0,IF(R214=Stundenverrechnungssatz!K255,0,IF(R214=Stundenverrechnungssatz!M255,0,1)))))))</f>
        <v>0</v>
      </c>
    </row>
    <row r="215" spans="1:27" s="44" customFormat="1" ht="15" customHeight="1" x14ac:dyDescent="0.2">
      <c r="A215" s="99">
        <v>209</v>
      </c>
      <c r="B215" s="99">
        <v>1</v>
      </c>
      <c r="C215" s="100" t="s">
        <v>259</v>
      </c>
      <c r="D215" s="100"/>
      <c r="E215" s="100" t="s">
        <v>316</v>
      </c>
      <c r="F215" s="100">
        <v>319</v>
      </c>
      <c r="G215" s="100" t="s">
        <v>420</v>
      </c>
      <c r="H215" s="100" t="s">
        <v>330</v>
      </c>
      <c r="I215" s="101">
        <v>25.86</v>
      </c>
      <c r="J215" s="145"/>
      <c r="K215" s="145"/>
      <c r="L215" s="145" t="s">
        <v>516</v>
      </c>
      <c r="M215" s="145" t="s">
        <v>36</v>
      </c>
      <c r="N215" s="145">
        <v>0</v>
      </c>
      <c r="O215" s="145" t="s">
        <v>36</v>
      </c>
      <c r="P215" s="100" t="s">
        <v>525</v>
      </c>
      <c r="Q215" s="102">
        <v>0</v>
      </c>
      <c r="R215" s="140">
        <f t="shared" si="24"/>
        <v>18.7</v>
      </c>
      <c r="S215" s="141">
        <f t="shared" si="25"/>
        <v>1.0000000000000001E-5</v>
      </c>
      <c r="T215" s="103">
        <f t="shared" si="26"/>
        <v>0</v>
      </c>
      <c r="U215" s="103">
        <f t="shared" si="27"/>
        <v>0</v>
      </c>
      <c r="V215" s="103">
        <f t="shared" si="28"/>
        <v>0</v>
      </c>
      <c r="W215" s="43" t="str">
        <f t="shared" si="29"/>
        <v>N</v>
      </c>
      <c r="X215" s="43">
        <f t="shared" si="30"/>
        <v>18.7</v>
      </c>
      <c r="Y215" s="43">
        <f t="shared" si="31"/>
        <v>0</v>
      </c>
      <c r="Z215" s="43">
        <f>IF(R215&lt;&gt;0,IF(R215=SVS,0,IF(R215=SVSg,0,IF(R215=Stundenverrechnungssatz!G256,0,IF(R215=Stundenverrechnungssatz!I256,0,IF(R215=Stundenverrechnungssatz!K256,0,IF(R215=Stundenverrechnungssatz!M256,0,1)))))))</f>
        <v>0</v>
      </c>
    </row>
    <row r="216" spans="1:27" s="44" customFormat="1" ht="15" customHeight="1" x14ac:dyDescent="0.2">
      <c r="A216" s="51">
        <v>210</v>
      </c>
      <c r="B216" s="99">
        <v>1</v>
      </c>
      <c r="C216" s="100" t="s">
        <v>259</v>
      </c>
      <c r="D216" s="100"/>
      <c r="E216" s="100" t="s">
        <v>316</v>
      </c>
      <c r="F216" s="100">
        <v>320</v>
      </c>
      <c r="G216" s="100" t="s">
        <v>398</v>
      </c>
      <c r="H216" s="100" t="s">
        <v>330</v>
      </c>
      <c r="I216" s="101">
        <v>9.09</v>
      </c>
      <c r="J216" s="145"/>
      <c r="K216" s="145"/>
      <c r="L216" s="145" t="s">
        <v>518</v>
      </c>
      <c r="M216" s="145" t="s">
        <v>36</v>
      </c>
      <c r="N216" s="145">
        <v>0</v>
      </c>
      <c r="O216" s="145" t="s">
        <v>36</v>
      </c>
      <c r="P216" s="100" t="s">
        <v>525</v>
      </c>
      <c r="Q216" s="102">
        <v>0</v>
      </c>
      <c r="R216" s="140">
        <f t="shared" si="24"/>
        <v>18.7</v>
      </c>
      <c r="S216" s="141">
        <f t="shared" si="25"/>
        <v>1.0000000000000001E-5</v>
      </c>
      <c r="T216" s="103">
        <f t="shared" si="26"/>
        <v>0</v>
      </c>
      <c r="U216" s="103">
        <f t="shared" si="27"/>
        <v>0</v>
      </c>
      <c r="V216" s="103">
        <f t="shared" si="28"/>
        <v>0</v>
      </c>
      <c r="W216" s="43" t="str">
        <f t="shared" si="29"/>
        <v>N</v>
      </c>
      <c r="X216" s="43">
        <f t="shared" si="30"/>
        <v>18.7</v>
      </c>
      <c r="Y216" s="43">
        <f t="shared" si="31"/>
        <v>0</v>
      </c>
      <c r="Z216" s="43">
        <f>IF(R216&lt;&gt;0,IF(R216=SVS,0,IF(R216=SVSg,0,IF(R216=Stundenverrechnungssatz!G257,0,IF(R216=Stundenverrechnungssatz!I257,0,IF(R216=Stundenverrechnungssatz!K257,0,IF(R216=Stundenverrechnungssatz!M257,0,1)))))))</f>
        <v>0</v>
      </c>
    </row>
    <row r="217" spans="1:27" s="44" customFormat="1" ht="15" customHeight="1" x14ac:dyDescent="0.2">
      <c r="A217" s="99">
        <v>211</v>
      </c>
      <c r="B217" s="99">
        <v>1</v>
      </c>
      <c r="C217" s="100" t="s">
        <v>259</v>
      </c>
      <c r="D217" s="100"/>
      <c r="E217" s="100" t="s">
        <v>316</v>
      </c>
      <c r="F217" s="100">
        <v>321</v>
      </c>
      <c r="G217" s="100" t="s">
        <v>421</v>
      </c>
      <c r="H217" s="100" t="s">
        <v>330</v>
      </c>
      <c r="I217" s="101">
        <v>13.63</v>
      </c>
      <c r="J217" s="145"/>
      <c r="K217" s="145"/>
      <c r="L217" s="145" t="s">
        <v>518</v>
      </c>
      <c r="M217" s="145" t="s">
        <v>36</v>
      </c>
      <c r="N217" s="145">
        <v>0</v>
      </c>
      <c r="O217" s="145" t="s">
        <v>36</v>
      </c>
      <c r="P217" s="100" t="s">
        <v>525</v>
      </c>
      <c r="Q217" s="102">
        <v>0</v>
      </c>
      <c r="R217" s="140">
        <f t="shared" si="24"/>
        <v>18.7</v>
      </c>
      <c r="S217" s="141">
        <f t="shared" si="25"/>
        <v>1.0000000000000001E-5</v>
      </c>
      <c r="T217" s="103">
        <f t="shared" si="26"/>
        <v>0</v>
      </c>
      <c r="U217" s="103">
        <f t="shared" si="27"/>
        <v>0</v>
      </c>
      <c r="V217" s="103">
        <f t="shared" si="28"/>
        <v>0</v>
      </c>
      <c r="W217" s="43" t="str">
        <f t="shared" si="29"/>
        <v>N</v>
      </c>
      <c r="X217" s="43">
        <f t="shared" si="30"/>
        <v>18.7</v>
      </c>
      <c r="Y217" s="43">
        <f t="shared" si="31"/>
        <v>0</v>
      </c>
      <c r="Z217" s="43">
        <f>IF(R217&lt;&gt;0,IF(R217=SVS,0,IF(R217=SVSg,0,IF(R217=Stundenverrechnungssatz!G258,0,IF(R217=Stundenverrechnungssatz!I258,0,IF(R217=Stundenverrechnungssatz!K258,0,IF(R217=Stundenverrechnungssatz!M258,0,1)))))))</f>
        <v>0</v>
      </c>
    </row>
    <row r="218" spans="1:27" s="44" customFormat="1" ht="15" customHeight="1" x14ac:dyDescent="0.2">
      <c r="A218" s="51">
        <v>212</v>
      </c>
      <c r="B218" s="99">
        <v>1</v>
      </c>
      <c r="C218" s="100" t="s">
        <v>259</v>
      </c>
      <c r="D218" s="100"/>
      <c r="E218" s="100" t="s">
        <v>316</v>
      </c>
      <c r="F218" s="100">
        <v>322</v>
      </c>
      <c r="G218" s="100" t="s">
        <v>422</v>
      </c>
      <c r="H218" s="100" t="s">
        <v>330</v>
      </c>
      <c r="I218" s="101">
        <v>39.049999999999997</v>
      </c>
      <c r="J218" s="145"/>
      <c r="K218" s="145"/>
      <c r="L218" s="145" t="s">
        <v>515</v>
      </c>
      <c r="M218" s="145" t="s">
        <v>36</v>
      </c>
      <c r="N218" s="145">
        <v>0</v>
      </c>
      <c r="O218" s="145" t="s">
        <v>36</v>
      </c>
      <c r="P218" s="100" t="s">
        <v>525</v>
      </c>
      <c r="Q218" s="102">
        <v>0</v>
      </c>
      <c r="R218" s="140">
        <f t="shared" si="24"/>
        <v>18.7</v>
      </c>
      <c r="S218" s="141">
        <f t="shared" si="25"/>
        <v>1.0000000000000001E-5</v>
      </c>
      <c r="T218" s="103">
        <f t="shared" si="26"/>
        <v>0</v>
      </c>
      <c r="U218" s="103">
        <f t="shared" si="27"/>
        <v>0</v>
      </c>
      <c r="V218" s="103">
        <f t="shared" si="28"/>
        <v>0</v>
      </c>
      <c r="W218" s="43" t="str">
        <f t="shared" si="29"/>
        <v>N</v>
      </c>
      <c r="X218" s="43">
        <f t="shared" si="30"/>
        <v>18.7</v>
      </c>
      <c r="Y218" s="43">
        <f t="shared" si="31"/>
        <v>0</v>
      </c>
      <c r="Z218" s="43">
        <f>IF(R218&lt;&gt;0,IF(R218=SVS,0,IF(R218=SVSg,0,IF(R218=Stundenverrechnungssatz!G259,0,IF(R218=Stundenverrechnungssatz!I259,0,IF(R218=Stundenverrechnungssatz!K259,0,IF(R218=Stundenverrechnungssatz!M259,0,1)))))))</f>
        <v>0</v>
      </c>
    </row>
    <row r="219" spans="1:27" s="44" customFormat="1" ht="15" customHeight="1" x14ac:dyDescent="0.2">
      <c r="A219" s="99">
        <v>213</v>
      </c>
      <c r="B219" s="99">
        <v>1</v>
      </c>
      <c r="C219" s="100" t="s">
        <v>259</v>
      </c>
      <c r="D219" s="100"/>
      <c r="E219" s="100" t="s">
        <v>316</v>
      </c>
      <c r="F219" s="100">
        <v>323</v>
      </c>
      <c r="G219" s="100" t="s">
        <v>423</v>
      </c>
      <c r="H219" s="100" t="s">
        <v>330</v>
      </c>
      <c r="I219" s="101">
        <v>66.48</v>
      </c>
      <c r="J219" s="145"/>
      <c r="K219" s="145"/>
      <c r="L219" s="145" t="s">
        <v>515</v>
      </c>
      <c r="M219" s="145" t="s">
        <v>36</v>
      </c>
      <c r="N219" s="145">
        <v>0</v>
      </c>
      <c r="O219" s="145" t="s">
        <v>36</v>
      </c>
      <c r="P219" s="100" t="s">
        <v>525</v>
      </c>
      <c r="Q219" s="102">
        <v>0</v>
      </c>
      <c r="R219" s="140">
        <f t="shared" si="24"/>
        <v>18.7</v>
      </c>
      <c r="S219" s="141">
        <f t="shared" si="25"/>
        <v>1.0000000000000001E-5</v>
      </c>
      <c r="T219" s="103">
        <f t="shared" si="26"/>
        <v>0</v>
      </c>
      <c r="U219" s="103">
        <f t="shared" si="27"/>
        <v>0</v>
      </c>
      <c r="V219" s="103">
        <f t="shared" si="28"/>
        <v>0</v>
      </c>
      <c r="W219" s="43" t="str">
        <f t="shared" si="29"/>
        <v>N</v>
      </c>
      <c r="X219" s="43">
        <f t="shared" si="30"/>
        <v>18.7</v>
      </c>
      <c r="Y219" s="43">
        <f t="shared" si="31"/>
        <v>0</v>
      </c>
      <c r="Z219" s="43">
        <f>IF(R219&lt;&gt;0,IF(R219=SVS,0,IF(R219=SVSg,0,IF(R219=Stundenverrechnungssatz!G260,0,IF(R219=Stundenverrechnungssatz!I260,0,IF(R219=Stundenverrechnungssatz!K260,0,IF(R219=Stundenverrechnungssatz!M260,0,1)))))))</f>
        <v>0</v>
      </c>
    </row>
    <row r="220" spans="1:27" s="44" customFormat="1" ht="15" customHeight="1" x14ac:dyDescent="0.2">
      <c r="A220" s="51">
        <v>214</v>
      </c>
      <c r="B220" s="99">
        <v>1</v>
      </c>
      <c r="C220" s="100" t="s">
        <v>259</v>
      </c>
      <c r="D220" s="100"/>
      <c r="E220" s="100" t="s">
        <v>316</v>
      </c>
      <c r="F220" s="100" t="s">
        <v>280</v>
      </c>
      <c r="G220" s="100" t="s">
        <v>353</v>
      </c>
      <c r="H220" s="100" t="s">
        <v>330</v>
      </c>
      <c r="I220" s="101">
        <v>138.79</v>
      </c>
      <c r="J220" s="145"/>
      <c r="K220" s="145"/>
      <c r="L220" s="145" t="s">
        <v>519</v>
      </c>
      <c r="M220" s="145" t="s">
        <v>36</v>
      </c>
      <c r="N220" s="145">
        <v>0</v>
      </c>
      <c r="O220" s="145" t="s">
        <v>36</v>
      </c>
      <c r="P220" s="100" t="s">
        <v>525</v>
      </c>
      <c r="Q220" s="102">
        <v>0</v>
      </c>
      <c r="R220" s="140">
        <f t="shared" si="24"/>
        <v>18.7</v>
      </c>
      <c r="S220" s="141">
        <f t="shared" si="25"/>
        <v>1.0000000000000001E-5</v>
      </c>
      <c r="T220" s="103">
        <f t="shared" si="26"/>
        <v>0</v>
      </c>
      <c r="U220" s="103">
        <f t="shared" si="27"/>
        <v>0</v>
      </c>
      <c r="V220" s="103">
        <f t="shared" si="28"/>
        <v>0</v>
      </c>
      <c r="W220" s="43" t="str">
        <f t="shared" si="29"/>
        <v>N</v>
      </c>
      <c r="X220" s="43">
        <f t="shared" si="30"/>
        <v>18.7</v>
      </c>
      <c r="Y220" s="43">
        <f t="shared" si="31"/>
        <v>0</v>
      </c>
      <c r="Z220" s="43">
        <f>IF(R220&lt;&gt;0,IF(R220=SVS,0,IF(R220=SVSg,0,IF(R220=Stundenverrechnungssatz!G261,0,IF(R220=Stundenverrechnungssatz!I261,0,IF(R220=Stundenverrechnungssatz!K261,0,IF(R220=Stundenverrechnungssatz!M261,0,1)))))))</f>
        <v>0</v>
      </c>
    </row>
    <row r="221" spans="1:27" s="44" customFormat="1" ht="15" customHeight="1" x14ac:dyDescent="0.2">
      <c r="A221" s="99">
        <v>215</v>
      </c>
      <c r="B221" s="99">
        <v>1</v>
      </c>
      <c r="C221" s="100" t="s">
        <v>259</v>
      </c>
      <c r="D221" s="100"/>
      <c r="E221" s="100" t="s">
        <v>316</v>
      </c>
      <c r="F221" s="100" t="s">
        <v>286</v>
      </c>
      <c r="G221" s="100" t="s">
        <v>381</v>
      </c>
      <c r="H221" s="100" t="s">
        <v>334</v>
      </c>
      <c r="I221" s="101">
        <v>23.87</v>
      </c>
      <c r="J221" s="145"/>
      <c r="K221" s="145"/>
      <c r="L221" s="145" t="s">
        <v>381</v>
      </c>
      <c r="M221" s="145" t="s">
        <v>36</v>
      </c>
      <c r="N221" s="145">
        <v>0</v>
      </c>
      <c r="O221" s="145" t="s">
        <v>36</v>
      </c>
      <c r="P221" s="100" t="s">
        <v>525</v>
      </c>
      <c r="Q221" s="102">
        <v>0</v>
      </c>
      <c r="R221" s="140">
        <f t="shared" si="24"/>
        <v>18.7</v>
      </c>
      <c r="S221" s="141">
        <f t="shared" si="25"/>
        <v>1.0000000000000001E-5</v>
      </c>
      <c r="T221" s="103">
        <f t="shared" si="26"/>
        <v>0</v>
      </c>
      <c r="U221" s="103">
        <f t="shared" si="27"/>
        <v>0</v>
      </c>
      <c r="V221" s="103">
        <f t="shared" si="28"/>
        <v>0</v>
      </c>
      <c r="W221" s="43" t="str">
        <f t="shared" si="29"/>
        <v>N</v>
      </c>
      <c r="X221" s="43">
        <f t="shared" si="30"/>
        <v>18.7</v>
      </c>
      <c r="Y221" s="43">
        <f t="shared" si="31"/>
        <v>0</v>
      </c>
      <c r="Z221" s="43">
        <f>IF(R221&lt;&gt;0,IF(R221=SVS,0,IF(R221=SVSg,0,IF(R221=Stundenverrechnungssatz!G262,0,IF(R221=Stundenverrechnungssatz!I262,0,IF(R221=Stundenverrechnungssatz!K262,0,IF(R221=Stundenverrechnungssatz!M262,0,1)))))))</f>
        <v>0</v>
      </c>
    </row>
    <row r="222" spans="1:27" s="44" customFormat="1" ht="15" customHeight="1" x14ac:dyDescent="0.2">
      <c r="A222" s="51">
        <v>216</v>
      </c>
      <c r="B222" s="99">
        <v>1</v>
      </c>
      <c r="C222" s="100" t="s">
        <v>259</v>
      </c>
      <c r="D222" s="100"/>
      <c r="E222" s="100" t="s">
        <v>316</v>
      </c>
      <c r="F222" s="100" t="s">
        <v>282</v>
      </c>
      <c r="G222" s="100" t="s">
        <v>381</v>
      </c>
      <c r="H222" s="100" t="s">
        <v>334</v>
      </c>
      <c r="I222" s="101">
        <v>23.87</v>
      </c>
      <c r="J222" s="145"/>
      <c r="K222" s="145"/>
      <c r="L222" s="145" t="s">
        <v>381</v>
      </c>
      <c r="M222" s="145" t="s">
        <v>36</v>
      </c>
      <c r="N222" s="145">
        <v>0</v>
      </c>
      <c r="O222" s="145" t="s">
        <v>36</v>
      </c>
      <c r="P222" s="100" t="s">
        <v>525</v>
      </c>
      <c r="Q222" s="102">
        <v>0</v>
      </c>
      <c r="R222" s="140">
        <f t="shared" si="24"/>
        <v>18.7</v>
      </c>
      <c r="S222" s="141">
        <f t="shared" si="25"/>
        <v>1.0000000000000001E-5</v>
      </c>
      <c r="T222" s="103">
        <f t="shared" si="26"/>
        <v>0</v>
      </c>
      <c r="U222" s="103">
        <f t="shared" si="27"/>
        <v>0</v>
      </c>
      <c r="V222" s="103">
        <f t="shared" si="28"/>
        <v>0</v>
      </c>
      <c r="W222" s="43" t="str">
        <f t="shared" si="29"/>
        <v>N</v>
      </c>
      <c r="X222" s="43">
        <f t="shared" si="30"/>
        <v>18.7</v>
      </c>
      <c r="Y222" s="43">
        <f t="shared" si="31"/>
        <v>0</v>
      </c>
      <c r="Z222" s="43">
        <f>IF(R222&lt;&gt;0,IF(R222=SVS,0,IF(R222=SVSg,0,IF(R222=Stundenverrechnungssatz!G263,0,IF(R222=Stundenverrechnungssatz!I263,0,IF(R222=Stundenverrechnungssatz!K263,0,IF(R222=Stundenverrechnungssatz!M263,0,1)))))))</f>
        <v>0</v>
      </c>
    </row>
    <row r="223" spans="1:27" s="44" customFormat="1" ht="15" customHeight="1" x14ac:dyDescent="0.2">
      <c r="A223" s="99">
        <v>217</v>
      </c>
      <c r="B223" s="99">
        <v>1</v>
      </c>
      <c r="C223" s="100" t="s">
        <v>260</v>
      </c>
      <c r="D223" s="100"/>
      <c r="E223" s="100" t="s">
        <v>313</v>
      </c>
      <c r="F223" s="100">
        <v>3</v>
      </c>
      <c r="G223" s="100" t="s">
        <v>431</v>
      </c>
      <c r="H223" s="100" t="s">
        <v>330</v>
      </c>
      <c r="I223" s="101">
        <v>11.18</v>
      </c>
      <c r="J223" s="145"/>
      <c r="K223" s="145">
        <v>2074.5</v>
      </c>
      <c r="L223" s="145" t="s">
        <v>518</v>
      </c>
      <c r="M223" s="145" t="s">
        <v>37</v>
      </c>
      <c r="N223" s="145" t="s">
        <v>127</v>
      </c>
      <c r="O223" s="145" t="s">
        <v>36</v>
      </c>
      <c r="P223" s="100" t="s">
        <v>528</v>
      </c>
      <c r="Q223" s="102">
        <v>0</v>
      </c>
      <c r="R223" s="140">
        <f t="shared" si="24"/>
        <v>18.7</v>
      </c>
      <c r="S223" s="141">
        <f t="shared" si="25"/>
        <v>1.0000000000000001E-5</v>
      </c>
      <c r="T223" s="103">
        <f t="shared" si="26"/>
        <v>0</v>
      </c>
      <c r="U223" s="103">
        <f t="shared" si="27"/>
        <v>0</v>
      </c>
      <c r="V223" s="103">
        <f t="shared" si="28"/>
        <v>0</v>
      </c>
      <c r="W223" s="43" t="str">
        <f t="shared" si="29"/>
        <v>N</v>
      </c>
      <c r="X223" s="43">
        <f t="shared" si="30"/>
        <v>18.7</v>
      </c>
      <c r="Y223" s="43">
        <f t="shared" si="31"/>
        <v>0</v>
      </c>
      <c r="Z223" s="43">
        <f>IF(R223&lt;&gt;0,IF(R223=SVS,0,IF(R223=SVSg,0,IF(R223=Stundenverrechnungssatz!G264,0,IF(R223=Stundenverrechnungssatz!I264,0,IF(R223=Stundenverrechnungssatz!K264,0,IF(R223=Stundenverrechnungssatz!M264,0,1)))))))</f>
        <v>0</v>
      </c>
    </row>
    <row r="224" spans="1:27" s="44" customFormat="1" ht="15" customHeight="1" x14ac:dyDescent="0.2">
      <c r="A224" s="51">
        <v>218</v>
      </c>
      <c r="B224" s="99">
        <v>1</v>
      </c>
      <c r="C224" s="100" t="s">
        <v>260</v>
      </c>
      <c r="D224" s="100"/>
      <c r="E224" s="100" t="s">
        <v>313</v>
      </c>
      <c r="F224" s="100" t="s">
        <v>287</v>
      </c>
      <c r="G224" s="100" t="s">
        <v>424</v>
      </c>
      <c r="H224" s="100" t="s">
        <v>330</v>
      </c>
      <c r="I224" s="101">
        <v>20.309999999999999</v>
      </c>
      <c r="J224" s="145"/>
      <c r="K224" s="145"/>
      <c r="L224" s="145" t="s">
        <v>518</v>
      </c>
      <c r="M224" s="145" t="s">
        <v>37</v>
      </c>
      <c r="N224" s="145" t="s">
        <v>127</v>
      </c>
      <c r="O224" s="145" t="s">
        <v>36</v>
      </c>
      <c r="P224" s="100"/>
      <c r="Q224" s="102">
        <v>0</v>
      </c>
      <c r="R224" s="140">
        <f t="shared" si="24"/>
        <v>18.7</v>
      </c>
      <c r="S224" s="141">
        <f t="shared" si="25"/>
        <v>1.0000000000000001E-5</v>
      </c>
      <c r="T224" s="103">
        <f t="shared" si="26"/>
        <v>0</v>
      </c>
      <c r="U224" s="103">
        <f t="shared" si="27"/>
        <v>0</v>
      </c>
      <c r="V224" s="103">
        <f t="shared" si="28"/>
        <v>0</v>
      </c>
      <c r="W224" s="43" t="str">
        <f t="shared" si="29"/>
        <v>N</v>
      </c>
      <c r="X224" s="43">
        <f t="shared" si="30"/>
        <v>18.7</v>
      </c>
      <c r="Y224" s="43">
        <f t="shared" si="31"/>
        <v>0</v>
      </c>
      <c r="Z224" s="43">
        <f>IF(R224&lt;&gt;0,IF(R224=SVS,0,IF(R224=SVSg,0,IF(R224=Stundenverrechnungssatz!G265,0,IF(R224=Stundenverrechnungssatz!I265,0,IF(R224=Stundenverrechnungssatz!K265,0,IF(R224=Stundenverrechnungssatz!M265,0,1)))))))</f>
        <v>0</v>
      </c>
    </row>
    <row r="225" spans="1:27" s="44" customFormat="1" ht="15" customHeight="1" x14ac:dyDescent="0.2">
      <c r="A225" s="99">
        <v>219</v>
      </c>
      <c r="B225" s="99">
        <v>1</v>
      </c>
      <c r="C225" s="100" t="s">
        <v>260</v>
      </c>
      <c r="D225" s="100"/>
      <c r="E225" s="100" t="s">
        <v>313</v>
      </c>
      <c r="F225" s="100">
        <v>4</v>
      </c>
      <c r="G225" s="100" t="s">
        <v>425</v>
      </c>
      <c r="H225" s="100" t="s">
        <v>338</v>
      </c>
      <c r="I225" s="101">
        <v>24.07</v>
      </c>
      <c r="J225" s="145"/>
      <c r="K225" s="145"/>
      <c r="L225" s="145" t="s">
        <v>518</v>
      </c>
      <c r="M225" s="145" t="s">
        <v>37</v>
      </c>
      <c r="N225" s="145" t="s">
        <v>127</v>
      </c>
      <c r="O225" s="145" t="s">
        <v>79</v>
      </c>
      <c r="P225" s="100"/>
      <c r="Q225" s="102">
        <v>195.25</v>
      </c>
      <c r="R225" s="140">
        <f t="shared" si="24"/>
        <v>18.7</v>
      </c>
      <c r="S225" s="141" t="str">
        <f t="shared" si="25"/>
        <v/>
      </c>
      <c r="T225" s="103">
        <f t="shared" si="26"/>
        <v>4699.6675000000005</v>
      </c>
      <c r="U225" s="103" t="e">
        <f t="shared" si="27"/>
        <v>#VALUE!</v>
      </c>
      <c r="V225" s="103" t="e">
        <f t="shared" si="28"/>
        <v>#VALUE!</v>
      </c>
      <c r="W225" s="43" t="str">
        <f t="shared" si="29"/>
        <v>K</v>
      </c>
      <c r="X225" s="43">
        <f t="shared" si="30"/>
        <v>18.7</v>
      </c>
      <c r="Y225" s="43">
        <f t="shared" si="31"/>
        <v>0</v>
      </c>
      <c r="Z225" s="43">
        <f>IF(R225&lt;&gt;0,IF(R225=SVS,0,IF(R225=SVSg,0,IF(R225=Stundenverrechnungssatz!G266,0,IF(R225=Stundenverrechnungssatz!I266,0,IF(R225=Stundenverrechnungssatz!K266,0,IF(R225=Stundenverrechnungssatz!M266,0,1)))))))</f>
        <v>0</v>
      </c>
    </row>
    <row r="226" spans="1:27" s="44" customFormat="1" ht="15" customHeight="1" x14ac:dyDescent="0.2">
      <c r="A226" s="51">
        <v>220</v>
      </c>
      <c r="B226" s="99">
        <v>1</v>
      </c>
      <c r="C226" s="100" t="s">
        <v>260</v>
      </c>
      <c r="D226" s="100"/>
      <c r="E226" s="100" t="s">
        <v>313</v>
      </c>
      <c r="F226" s="100">
        <v>5</v>
      </c>
      <c r="G226" s="100" t="s">
        <v>425</v>
      </c>
      <c r="H226" s="100" t="s">
        <v>338</v>
      </c>
      <c r="I226" s="101">
        <v>40.39</v>
      </c>
      <c r="J226" s="145"/>
      <c r="K226" s="145"/>
      <c r="L226" s="145" t="s">
        <v>517</v>
      </c>
      <c r="M226" s="145" t="s">
        <v>81</v>
      </c>
      <c r="N226" s="145">
        <v>5</v>
      </c>
      <c r="O226" s="145" t="s">
        <v>79</v>
      </c>
      <c r="P226" s="100"/>
      <c r="Q226" s="102">
        <v>195.25</v>
      </c>
      <c r="R226" s="140">
        <f t="shared" si="24"/>
        <v>18.7</v>
      </c>
      <c r="S226" s="141" t="str">
        <f t="shared" si="25"/>
        <v/>
      </c>
      <c r="T226" s="103">
        <f t="shared" si="26"/>
        <v>7886.1475</v>
      </c>
      <c r="U226" s="103" t="e">
        <f t="shared" si="27"/>
        <v>#VALUE!</v>
      </c>
      <c r="V226" s="103" t="e">
        <f t="shared" si="28"/>
        <v>#VALUE!</v>
      </c>
      <c r="W226" s="43" t="str">
        <f t="shared" si="29"/>
        <v>K</v>
      </c>
      <c r="X226" s="43">
        <f t="shared" si="30"/>
        <v>18.7</v>
      </c>
      <c r="Y226" s="43">
        <f t="shared" si="31"/>
        <v>0</v>
      </c>
      <c r="Z226" s="43">
        <f>IF(R226&lt;&gt;0,IF(R226=SVS,0,IF(R226=SVSg,0,IF(R226=Stundenverrechnungssatz!G267,0,IF(R226=Stundenverrechnungssatz!I267,0,IF(R226=Stundenverrechnungssatz!K267,0,IF(R226=Stundenverrechnungssatz!M267,0,1)))))))</f>
        <v>0</v>
      </c>
    </row>
    <row r="227" spans="1:27" s="44" customFormat="1" ht="15" customHeight="1" x14ac:dyDescent="0.2">
      <c r="A227" s="99">
        <v>221</v>
      </c>
      <c r="B227" s="99">
        <v>1</v>
      </c>
      <c r="C227" s="100" t="s">
        <v>260</v>
      </c>
      <c r="D227" s="100"/>
      <c r="E227" s="100" t="s">
        <v>313</v>
      </c>
      <c r="F227" s="100">
        <v>7</v>
      </c>
      <c r="G227" s="100" t="s">
        <v>426</v>
      </c>
      <c r="H227" s="100" t="s">
        <v>334</v>
      </c>
      <c r="I227" s="101">
        <v>7.98</v>
      </c>
      <c r="J227" s="145"/>
      <c r="K227" s="145"/>
      <c r="L227" s="145" t="s">
        <v>518</v>
      </c>
      <c r="M227" s="145" t="s">
        <v>37</v>
      </c>
      <c r="N227" s="145" t="s">
        <v>125</v>
      </c>
      <c r="O227" s="145" t="s">
        <v>36</v>
      </c>
      <c r="P227" s="100"/>
      <c r="Q227" s="102">
        <v>0</v>
      </c>
      <c r="R227" s="140">
        <f t="shared" si="24"/>
        <v>18.7</v>
      </c>
      <c r="S227" s="141">
        <f t="shared" si="25"/>
        <v>1.0000000000000001E-5</v>
      </c>
      <c r="T227" s="103">
        <f t="shared" si="26"/>
        <v>0</v>
      </c>
      <c r="U227" s="103">
        <f t="shared" si="27"/>
        <v>0</v>
      </c>
      <c r="V227" s="103">
        <f t="shared" si="28"/>
        <v>0</v>
      </c>
      <c r="W227" s="43" t="str">
        <f t="shared" si="29"/>
        <v>N</v>
      </c>
      <c r="X227" s="43">
        <f t="shared" si="30"/>
        <v>18.7</v>
      </c>
      <c r="Y227" s="43">
        <f t="shared" si="31"/>
        <v>0</v>
      </c>
      <c r="Z227" s="43">
        <f>IF(R227&lt;&gt;0,IF(R227=SVS,0,IF(R227=SVSg,0,IF(R227=Stundenverrechnungssatz!G268,0,IF(R227=Stundenverrechnungssatz!I268,0,IF(R227=Stundenverrechnungssatz!K268,0,IF(R227=Stundenverrechnungssatz!M268,0,1)))))))</f>
        <v>0</v>
      </c>
    </row>
    <row r="228" spans="1:27" s="44" customFormat="1" ht="15" customHeight="1" x14ac:dyDescent="0.2">
      <c r="A228" s="51">
        <v>222</v>
      </c>
      <c r="B228" s="99">
        <v>1</v>
      </c>
      <c r="C228" s="100" t="s">
        <v>260</v>
      </c>
      <c r="D228" s="100"/>
      <c r="E228" s="100" t="s">
        <v>313</v>
      </c>
      <c r="F228" s="100">
        <v>8</v>
      </c>
      <c r="G228" s="100" t="s">
        <v>531</v>
      </c>
      <c r="H228" s="100" t="s">
        <v>338</v>
      </c>
      <c r="I228" s="101">
        <v>8.01</v>
      </c>
      <c r="J228" s="145"/>
      <c r="K228" s="145"/>
      <c r="L228" s="145" t="s">
        <v>518</v>
      </c>
      <c r="M228" s="145" t="s">
        <v>36</v>
      </c>
      <c r="N228" s="145">
        <v>0</v>
      </c>
      <c r="O228" s="145" t="s">
        <v>36</v>
      </c>
      <c r="P228" s="100"/>
      <c r="Q228" s="102">
        <v>0</v>
      </c>
      <c r="R228" s="140">
        <f t="shared" si="24"/>
        <v>18.7</v>
      </c>
      <c r="S228" s="141">
        <f t="shared" si="25"/>
        <v>1.0000000000000001E-5</v>
      </c>
      <c r="T228" s="103">
        <f t="shared" si="26"/>
        <v>0</v>
      </c>
      <c r="U228" s="103">
        <f t="shared" si="27"/>
        <v>0</v>
      </c>
      <c r="V228" s="103">
        <f t="shared" si="28"/>
        <v>0</v>
      </c>
      <c r="W228" s="43" t="str">
        <f t="shared" si="29"/>
        <v>N</v>
      </c>
      <c r="X228" s="43">
        <f t="shared" si="30"/>
        <v>18.7</v>
      </c>
      <c r="Y228" s="43">
        <f t="shared" si="31"/>
        <v>0</v>
      </c>
      <c r="Z228" s="43">
        <f>IF(R228&lt;&gt;0,IF(R228=SVS,0,IF(R228=SVSg,0,IF(R228=Stundenverrechnungssatz!G269,0,IF(R228=Stundenverrechnungssatz!I269,0,IF(R228=Stundenverrechnungssatz!K269,0,IF(R228=Stundenverrechnungssatz!M269,0,1)))))))</f>
        <v>0</v>
      </c>
    </row>
    <row r="229" spans="1:27" s="44" customFormat="1" ht="15" customHeight="1" x14ac:dyDescent="0.2">
      <c r="A229" s="99">
        <v>223</v>
      </c>
      <c r="B229" s="99">
        <v>1</v>
      </c>
      <c r="C229" s="100" t="s">
        <v>260</v>
      </c>
      <c r="D229" s="100"/>
      <c r="E229" s="100" t="s">
        <v>313</v>
      </c>
      <c r="F229" s="100">
        <v>9</v>
      </c>
      <c r="G229" s="100" t="s">
        <v>427</v>
      </c>
      <c r="H229" s="100" t="s">
        <v>334</v>
      </c>
      <c r="I229" s="101">
        <v>6.44</v>
      </c>
      <c r="J229" s="145" t="s">
        <v>132</v>
      </c>
      <c r="K229" s="145"/>
      <c r="L229" s="145" t="s">
        <v>519</v>
      </c>
      <c r="M229" s="145" t="s">
        <v>68</v>
      </c>
      <c r="N229" s="145">
        <v>5</v>
      </c>
      <c r="O229" s="145" t="s">
        <v>39</v>
      </c>
      <c r="P229" s="100"/>
      <c r="Q229" s="102">
        <v>195.25</v>
      </c>
      <c r="R229" s="140">
        <f t="shared" si="24"/>
        <v>18.7</v>
      </c>
      <c r="S229" s="141" t="str">
        <f t="shared" si="25"/>
        <v/>
      </c>
      <c r="T229" s="103">
        <f t="shared" si="26"/>
        <v>1257.4100000000001</v>
      </c>
      <c r="U229" s="103" t="e">
        <f t="shared" si="27"/>
        <v>#VALUE!</v>
      </c>
      <c r="V229" s="103" t="e">
        <f t="shared" si="28"/>
        <v>#VALUE!</v>
      </c>
      <c r="W229" s="43" t="str">
        <f t="shared" si="29"/>
        <v>F</v>
      </c>
      <c r="X229" s="43">
        <f t="shared" si="30"/>
        <v>18.7</v>
      </c>
      <c r="Y229" s="43">
        <f t="shared" si="31"/>
        <v>6.44</v>
      </c>
      <c r="Z229" s="43">
        <f>IF(R229&lt;&gt;0,IF(R229=SVS,0,IF(R229=SVSg,0,IF(R229=Stundenverrechnungssatz!G270,0,IF(R229=Stundenverrechnungssatz!I270,0,IF(R229=Stundenverrechnungssatz!K270,0,IF(R229=Stundenverrechnungssatz!M270,0,1)))))))</f>
        <v>0</v>
      </c>
    </row>
    <row r="230" spans="1:27" s="44" customFormat="1" ht="15" customHeight="1" x14ac:dyDescent="0.2">
      <c r="A230" s="51">
        <v>224</v>
      </c>
      <c r="B230" s="99">
        <v>1</v>
      </c>
      <c r="C230" s="100" t="s">
        <v>260</v>
      </c>
      <c r="D230" s="100"/>
      <c r="E230" s="100" t="s">
        <v>313</v>
      </c>
      <c r="F230" s="100">
        <v>11</v>
      </c>
      <c r="G230" s="100" t="s">
        <v>357</v>
      </c>
      <c r="H230" s="100" t="s">
        <v>330</v>
      </c>
      <c r="I230" s="101">
        <v>63.99</v>
      </c>
      <c r="J230" s="145" t="s">
        <v>132</v>
      </c>
      <c r="K230" s="145"/>
      <c r="L230" s="145" t="s">
        <v>515</v>
      </c>
      <c r="M230" s="145" t="s">
        <v>32</v>
      </c>
      <c r="N230" s="145">
        <v>5</v>
      </c>
      <c r="O230" s="145" t="s">
        <v>54</v>
      </c>
      <c r="P230" s="100"/>
      <c r="Q230" s="102">
        <v>195.25</v>
      </c>
      <c r="R230" s="140">
        <f t="shared" si="24"/>
        <v>18.7</v>
      </c>
      <c r="S230" s="141" t="str">
        <f t="shared" si="25"/>
        <v/>
      </c>
      <c r="T230" s="103">
        <f t="shared" si="26"/>
        <v>12494.047500000001</v>
      </c>
      <c r="U230" s="103" t="e">
        <f t="shared" si="27"/>
        <v>#VALUE!</v>
      </c>
      <c r="V230" s="103" t="e">
        <f t="shared" si="28"/>
        <v>#VALUE!</v>
      </c>
      <c r="W230" s="43" t="str">
        <f t="shared" si="29"/>
        <v>B</v>
      </c>
      <c r="X230" s="43">
        <f t="shared" si="30"/>
        <v>18.7</v>
      </c>
      <c r="Y230" s="43">
        <f t="shared" si="31"/>
        <v>63.99</v>
      </c>
      <c r="Z230" s="43">
        <f>IF(R230&lt;&gt;0,IF(R230=SVS,0,IF(R230=SVSg,0,IF(R230=Stundenverrechnungssatz!G271,0,IF(R230=Stundenverrechnungssatz!I271,0,IF(R230=Stundenverrechnungssatz!K271,0,IF(R230=Stundenverrechnungssatz!M271,0,1)))))))</f>
        <v>0</v>
      </c>
    </row>
    <row r="231" spans="1:27" s="44" customFormat="1" ht="15" customHeight="1" x14ac:dyDescent="0.2">
      <c r="A231" s="99">
        <v>225</v>
      </c>
      <c r="B231" s="99">
        <v>1</v>
      </c>
      <c r="C231" s="100" t="s">
        <v>260</v>
      </c>
      <c r="D231" s="100"/>
      <c r="E231" s="100" t="s">
        <v>313</v>
      </c>
      <c r="F231" s="100">
        <v>12</v>
      </c>
      <c r="G231" s="100" t="s">
        <v>428</v>
      </c>
      <c r="H231" s="100" t="s">
        <v>338</v>
      </c>
      <c r="I231" s="101">
        <v>18.93</v>
      </c>
      <c r="J231" s="145"/>
      <c r="K231" s="145"/>
      <c r="L231" s="145" t="s">
        <v>477</v>
      </c>
      <c r="M231" s="145" t="s">
        <v>96</v>
      </c>
      <c r="N231" s="145">
        <v>1</v>
      </c>
      <c r="O231" s="145" t="s">
        <v>98</v>
      </c>
      <c r="P231" s="100"/>
      <c r="Q231" s="102">
        <v>39.049999999999997</v>
      </c>
      <c r="R231" s="140">
        <f t="shared" si="24"/>
        <v>18.7</v>
      </c>
      <c r="S231" s="141" t="str">
        <f t="shared" si="25"/>
        <v/>
      </c>
      <c r="T231" s="103">
        <f t="shared" si="26"/>
        <v>739.21649999999988</v>
      </c>
      <c r="U231" s="103" t="e">
        <f t="shared" si="27"/>
        <v>#VALUE!</v>
      </c>
      <c r="V231" s="103" t="e">
        <f t="shared" si="28"/>
        <v>#VALUE!</v>
      </c>
      <c r="W231" s="43" t="str">
        <f t="shared" si="29"/>
        <v>U</v>
      </c>
      <c r="X231" s="43">
        <f t="shared" si="30"/>
        <v>18.7</v>
      </c>
      <c r="Y231" s="43">
        <f t="shared" si="31"/>
        <v>0</v>
      </c>
      <c r="Z231" s="43">
        <f>IF(R231&lt;&gt;0,IF(R231=SVS,0,IF(R231=SVSg,0,IF(R231=Stundenverrechnungssatz!G272,0,IF(R231=Stundenverrechnungssatz!I272,0,IF(R231=Stundenverrechnungssatz!K272,0,IF(R231=Stundenverrechnungssatz!M272,0,1)))))))</f>
        <v>0</v>
      </c>
    </row>
    <row r="232" spans="1:27" s="44" customFormat="1" ht="15" customHeight="1" x14ac:dyDescent="0.2">
      <c r="A232" s="51">
        <v>226</v>
      </c>
      <c r="B232" s="99">
        <v>1</v>
      </c>
      <c r="C232" s="100" t="s">
        <v>260</v>
      </c>
      <c r="D232" s="100"/>
      <c r="E232" s="100" t="s">
        <v>313</v>
      </c>
      <c r="F232" s="100">
        <v>14</v>
      </c>
      <c r="G232" s="100" t="s">
        <v>357</v>
      </c>
      <c r="H232" s="100" t="s">
        <v>330</v>
      </c>
      <c r="I232" s="101">
        <v>85.03</v>
      </c>
      <c r="J232" s="145" t="s">
        <v>132</v>
      </c>
      <c r="K232" s="145"/>
      <c r="L232" s="145" t="s">
        <v>515</v>
      </c>
      <c r="M232" s="145" t="s">
        <v>32</v>
      </c>
      <c r="N232" s="145">
        <v>5</v>
      </c>
      <c r="O232" s="145" t="s">
        <v>54</v>
      </c>
      <c r="P232" s="100"/>
      <c r="Q232" s="102">
        <v>195.25</v>
      </c>
      <c r="R232" s="140">
        <f t="shared" si="24"/>
        <v>18.7</v>
      </c>
      <c r="S232" s="141" t="str">
        <f t="shared" si="25"/>
        <v/>
      </c>
      <c r="T232" s="103">
        <f t="shared" si="26"/>
        <v>16602.107500000002</v>
      </c>
      <c r="U232" s="103" t="e">
        <f t="shared" si="27"/>
        <v>#VALUE!</v>
      </c>
      <c r="V232" s="103" t="e">
        <f t="shared" si="28"/>
        <v>#VALUE!</v>
      </c>
      <c r="W232" s="43" t="str">
        <f t="shared" si="29"/>
        <v>B</v>
      </c>
      <c r="X232" s="43">
        <f t="shared" si="30"/>
        <v>18.7</v>
      </c>
      <c r="Y232" s="43">
        <f t="shared" si="31"/>
        <v>85.03</v>
      </c>
      <c r="Z232" s="43">
        <f>IF(R232&lt;&gt;0,IF(R232=SVS,0,IF(R232=SVSg,0,IF(R232=Stundenverrechnungssatz!G273,0,IF(R232=Stundenverrechnungssatz!I273,0,IF(R232=Stundenverrechnungssatz!K273,0,IF(R232=Stundenverrechnungssatz!M273,0,1)))))))</f>
        <v>0</v>
      </c>
    </row>
    <row r="233" spans="1:27" s="44" customFormat="1" ht="15" customHeight="1" x14ac:dyDescent="0.2">
      <c r="A233" s="99">
        <v>227</v>
      </c>
      <c r="B233" s="99">
        <v>1</v>
      </c>
      <c r="C233" s="100" t="s">
        <v>260</v>
      </c>
      <c r="D233" s="100"/>
      <c r="E233" s="100" t="s">
        <v>313</v>
      </c>
      <c r="F233" s="100">
        <v>15</v>
      </c>
      <c r="G233" s="100" t="s">
        <v>429</v>
      </c>
      <c r="H233" s="100" t="s">
        <v>330</v>
      </c>
      <c r="I233" s="101">
        <v>15.38</v>
      </c>
      <c r="J233" s="145"/>
      <c r="K233" s="145"/>
      <c r="L233" s="145" t="s">
        <v>477</v>
      </c>
      <c r="M233" s="145" t="s">
        <v>36</v>
      </c>
      <c r="N233" s="145">
        <v>0</v>
      </c>
      <c r="O233" s="145" t="s">
        <v>36</v>
      </c>
      <c r="P233" s="100"/>
      <c r="Q233" s="102">
        <v>0</v>
      </c>
      <c r="R233" s="140">
        <f t="shared" si="24"/>
        <v>18.7</v>
      </c>
      <c r="S233" s="141">
        <f t="shared" si="25"/>
        <v>1.0000000000000001E-5</v>
      </c>
      <c r="T233" s="103">
        <f t="shared" si="26"/>
        <v>0</v>
      </c>
      <c r="U233" s="103">
        <f t="shared" si="27"/>
        <v>0</v>
      </c>
      <c r="V233" s="103">
        <f t="shared" si="28"/>
        <v>0</v>
      </c>
      <c r="W233" s="43" t="str">
        <f t="shared" si="29"/>
        <v>N</v>
      </c>
      <c r="X233" s="43">
        <f t="shared" si="30"/>
        <v>18.7</v>
      </c>
      <c r="Y233" s="43">
        <f t="shared" si="31"/>
        <v>0</v>
      </c>
      <c r="Z233" s="43">
        <f>IF(R233&lt;&gt;0,IF(R233=SVS,0,IF(R233=SVSg,0,IF(R233=Stundenverrechnungssatz!G274,0,IF(R233=Stundenverrechnungssatz!I274,0,IF(R233=Stundenverrechnungssatz!K274,0,IF(R233=Stundenverrechnungssatz!M274,0,1)))))))</f>
        <v>0</v>
      </c>
    </row>
    <row r="234" spans="1:27" s="44" customFormat="1" ht="15" customHeight="1" x14ac:dyDescent="0.2">
      <c r="A234" s="51">
        <v>228</v>
      </c>
      <c r="B234" s="99">
        <v>1</v>
      </c>
      <c r="C234" s="100" t="s">
        <v>260</v>
      </c>
      <c r="D234" s="100"/>
      <c r="E234" s="100" t="s">
        <v>313</v>
      </c>
      <c r="F234" s="100">
        <v>16</v>
      </c>
      <c r="G234" s="100" t="s">
        <v>430</v>
      </c>
      <c r="H234" s="100" t="s">
        <v>330</v>
      </c>
      <c r="I234" s="101">
        <v>82.2</v>
      </c>
      <c r="J234" s="145" t="s">
        <v>132</v>
      </c>
      <c r="K234" s="145"/>
      <c r="L234" s="145" t="s">
        <v>517</v>
      </c>
      <c r="M234" s="145" t="s">
        <v>133</v>
      </c>
      <c r="N234" s="145">
        <v>5</v>
      </c>
      <c r="O234" s="145" t="s">
        <v>134</v>
      </c>
      <c r="P234" s="100"/>
      <c r="Q234" s="102">
        <v>195.25</v>
      </c>
      <c r="R234" s="140">
        <f t="shared" si="24"/>
        <v>18.7</v>
      </c>
      <c r="S234" s="141" t="str">
        <f t="shared" si="25"/>
        <v/>
      </c>
      <c r="T234" s="103">
        <f t="shared" si="26"/>
        <v>16049.550000000001</v>
      </c>
      <c r="U234" s="103" t="e">
        <f t="shared" si="27"/>
        <v>#VALUE!</v>
      </c>
      <c r="V234" s="103" t="e">
        <f t="shared" si="28"/>
        <v>#VALUE!</v>
      </c>
      <c r="W234" s="43" t="str">
        <f t="shared" si="29"/>
        <v>M</v>
      </c>
      <c r="X234" s="43">
        <f t="shared" si="30"/>
        <v>18.7</v>
      </c>
      <c r="Y234" s="43">
        <f t="shared" si="31"/>
        <v>82.2</v>
      </c>
      <c r="Z234" s="43">
        <f>IF(R234&lt;&gt;0,IF(R234=SVS,0,IF(R234=SVSg,0,IF(R234=Stundenverrechnungssatz!G275,0,IF(R234=Stundenverrechnungssatz!I275,0,IF(R234=Stundenverrechnungssatz!K275,0,IF(R234=Stundenverrechnungssatz!M275,0,1)))))))</f>
        <v>0</v>
      </c>
    </row>
    <row r="235" spans="1:27" s="44" customFormat="1" ht="15" customHeight="1" x14ac:dyDescent="0.2">
      <c r="A235" s="99">
        <v>229</v>
      </c>
      <c r="B235" s="99">
        <v>1</v>
      </c>
      <c r="C235" s="100" t="s">
        <v>260</v>
      </c>
      <c r="D235" s="100"/>
      <c r="E235" s="100" t="s">
        <v>313</v>
      </c>
      <c r="F235" s="100">
        <v>17</v>
      </c>
      <c r="G235" s="100" t="s">
        <v>430</v>
      </c>
      <c r="H235" s="100" t="s">
        <v>330</v>
      </c>
      <c r="I235" s="101">
        <v>48.79</v>
      </c>
      <c r="J235" s="145" t="s">
        <v>132</v>
      </c>
      <c r="K235" s="145"/>
      <c r="L235" s="145" t="s">
        <v>517</v>
      </c>
      <c r="M235" s="145" t="s">
        <v>133</v>
      </c>
      <c r="N235" s="145">
        <v>5</v>
      </c>
      <c r="O235" s="145" t="s">
        <v>134</v>
      </c>
      <c r="P235" s="100"/>
      <c r="Q235" s="102">
        <v>195.25</v>
      </c>
      <c r="R235" s="140">
        <f t="shared" si="24"/>
        <v>18.7</v>
      </c>
      <c r="S235" s="141" t="str">
        <f t="shared" si="25"/>
        <v/>
      </c>
      <c r="T235" s="103">
        <f t="shared" si="26"/>
        <v>9526.2474999999995</v>
      </c>
      <c r="U235" s="103" t="e">
        <f t="shared" si="27"/>
        <v>#VALUE!</v>
      </c>
      <c r="V235" s="103" t="e">
        <f t="shared" si="28"/>
        <v>#VALUE!</v>
      </c>
      <c r="W235" s="43" t="str">
        <f t="shared" si="29"/>
        <v>M</v>
      </c>
      <c r="X235" s="43">
        <f t="shared" si="30"/>
        <v>18.7</v>
      </c>
      <c r="Y235" s="43">
        <f t="shared" si="31"/>
        <v>48.79</v>
      </c>
      <c r="Z235" s="43">
        <f>IF(R235&lt;&gt;0,IF(R235=SVS,0,IF(R235=SVSg,0,IF(R235=Stundenverrechnungssatz!G276,0,IF(R235=Stundenverrechnungssatz!I276,0,IF(R235=Stundenverrechnungssatz!K276,0,IF(R235=Stundenverrechnungssatz!M276,0,1)))))))</f>
        <v>0</v>
      </c>
    </row>
    <row r="236" spans="1:27" s="45" customFormat="1" ht="15" customHeight="1" x14ac:dyDescent="0.2">
      <c r="A236" s="51">
        <v>230</v>
      </c>
      <c r="B236" s="99">
        <v>1</v>
      </c>
      <c r="C236" s="100" t="s">
        <v>260</v>
      </c>
      <c r="D236" s="100"/>
      <c r="E236" s="100" t="s">
        <v>313</v>
      </c>
      <c r="F236" s="100">
        <v>18</v>
      </c>
      <c r="G236" s="100" t="s">
        <v>532</v>
      </c>
      <c r="H236" s="100" t="s">
        <v>330</v>
      </c>
      <c r="I236" s="101">
        <v>23.73</v>
      </c>
      <c r="J236" s="145"/>
      <c r="K236" s="145"/>
      <c r="L236" s="145" t="s">
        <v>518</v>
      </c>
      <c r="M236" s="145" t="s">
        <v>37</v>
      </c>
      <c r="N236" s="145" t="s">
        <v>124</v>
      </c>
      <c r="O236" s="145" t="s">
        <v>36</v>
      </c>
      <c r="P236" s="100"/>
      <c r="Q236" s="102">
        <v>0</v>
      </c>
      <c r="R236" s="140">
        <f t="shared" si="24"/>
        <v>18.7</v>
      </c>
      <c r="S236" s="141">
        <f t="shared" si="25"/>
        <v>1.0000000000000001E-5</v>
      </c>
      <c r="T236" s="103">
        <f t="shared" si="26"/>
        <v>0</v>
      </c>
      <c r="U236" s="103">
        <f t="shared" si="27"/>
        <v>0</v>
      </c>
      <c r="V236" s="103">
        <f t="shared" si="28"/>
        <v>0</v>
      </c>
      <c r="W236" s="43" t="str">
        <f t="shared" si="29"/>
        <v>N</v>
      </c>
      <c r="X236" s="43">
        <f t="shared" si="30"/>
        <v>18.7</v>
      </c>
      <c r="Y236" s="43">
        <f t="shared" si="31"/>
        <v>0</v>
      </c>
      <c r="Z236" s="43">
        <f>IF(R236&lt;&gt;0,IF(R236=SVS,0,IF(R236=SVSg,0,IF(R236=Stundenverrechnungssatz!G277,0,IF(R236=Stundenverrechnungssatz!I277,0,IF(R236=Stundenverrechnungssatz!K277,0,IF(R236=Stundenverrechnungssatz!M277,0,1)))))))</f>
        <v>0</v>
      </c>
      <c r="AA236" s="44"/>
    </row>
    <row r="237" spans="1:27" s="44" customFormat="1" ht="15" customHeight="1" x14ac:dyDescent="0.2">
      <c r="A237" s="99">
        <v>231</v>
      </c>
      <c r="B237" s="99">
        <v>1</v>
      </c>
      <c r="C237" s="100" t="s">
        <v>260</v>
      </c>
      <c r="D237" s="100"/>
      <c r="E237" s="100" t="s">
        <v>313</v>
      </c>
      <c r="F237" s="100">
        <v>19</v>
      </c>
      <c r="G237" s="100" t="s">
        <v>432</v>
      </c>
      <c r="H237" s="100" t="s">
        <v>334</v>
      </c>
      <c r="I237" s="101">
        <v>23.94</v>
      </c>
      <c r="J237" s="145"/>
      <c r="K237" s="145"/>
      <c r="L237" s="145" t="s">
        <v>517</v>
      </c>
      <c r="M237" s="145" t="s">
        <v>32</v>
      </c>
      <c r="N237" s="145" t="s">
        <v>124</v>
      </c>
      <c r="O237" s="145" t="s">
        <v>134</v>
      </c>
      <c r="P237" s="100"/>
      <c r="Q237" s="102">
        <v>195.25</v>
      </c>
      <c r="R237" s="140">
        <f t="shared" si="24"/>
        <v>18.7</v>
      </c>
      <c r="S237" s="141" t="str">
        <f t="shared" si="25"/>
        <v/>
      </c>
      <c r="T237" s="103">
        <f t="shared" si="26"/>
        <v>4674.2849999999999</v>
      </c>
      <c r="U237" s="103" t="e">
        <f t="shared" si="27"/>
        <v>#VALUE!</v>
      </c>
      <c r="V237" s="103" t="e">
        <f t="shared" si="28"/>
        <v>#VALUE!</v>
      </c>
      <c r="W237" s="43" t="str">
        <f t="shared" si="29"/>
        <v>M</v>
      </c>
      <c r="X237" s="43">
        <f t="shared" si="30"/>
        <v>18.7</v>
      </c>
      <c r="Y237" s="43">
        <f t="shared" si="31"/>
        <v>0</v>
      </c>
      <c r="Z237" s="43">
        <f>IF(R237&lt;&gt;0,IF(R237=SVS,0,IF(R237=SVSg,0,IF(R237=Stundenverrechnungssatz!G278,0,IF(R237=Stundenverrechnungssatz!I278,0,IF(R237=Stundenverrechnungssatz!K278,0,IF(R237=Stundenverrechnungssatz!M278,0,1)))))))</f>
        <v>0</v>
      </c>
    </row>
    <row r="238" spans="1:27" s="44" customFormat="1" ht="15" customHeight="1" x14ac:dyDescent="0.2">
      <c r="A238" s="51">
        <v>232</v>
      </c>
      <c r="B238" s="99">
        <v>1</v>
      </c>
      <c r="C238" s="100" t="s">
        <v>260</v>
      </c>
      <c r="D238" s="100"/>
      <c r="E238" s="100" t="s">
        <v>313</v>
      </c>
      <c r="F238" s="100">
        <v>20</v>
      </c>
      <c r="G238" s="100" t="s">
        <v>433</v>
      </c>
      <c r="H238" s="100" t="s">
        <v>330</v>
      </c>
      <c r="I238" s="101">
        <v>64.099999999999994</v>
      </c>
      <c r="J238" s="145" t="s">
        <v>132</v>
      </c>
      <c r="K238" s="145"/>
      <c r="L238" s="145" t="s">
        <v>515</v>
      </c>
      <c r="M238" s="145" t="s">
        <v>74</v>
      </c>
      <c r="N238" s="145" t="s">
        <v>124</v>
      </c>
      <c r="O238" s="145" t="s">
        <v>54</v>
      </c>
      <c r="P238" s="100"/>
      <c r="Q238" s="102">
        <v>195.25</v>
      </c>
      <c r="R238" s="140">
        <f t="shared" si="24"/>
        <v>18.7</v>
      </c>
      <c r="S238" s="141" t="str">
        <f t="shared" si="25"/>
        <v/>
      </c>
      <c r="T238" s="103">
        <f t="shared" si="26"/>
        <v>12515.525</v>
      </c>
      <c r="U238" s="103" t="e">
        <f t="shared" si="27"/>
        <v>#VALUE!</v>
      </c>
      <c r="V238" s="103" t="e">
        <f t="shared" si="28"/>
        <v>#VALUE!</v>
      </c>
      <c r="W238" s="43" t="str">
        <f t="shared" si="29"/>
        <v>B</v>
      </c>
      <c r="X238" s="43">
        <f t="shared" si="30"/>
        <v>18.7</v>
      </c>
      <c r="Y238" s="43">
        <f t="shared" si="31"/>
        <v>64.099999999999994</v>
      </c>
      <c r="Z238" s="43">
        <f>IF(R238&lt;&gt;0,IF(R238=SVS,0,IF(R238=SVSg,0,IF(R238=Stundenverrechnungssatz!G279,0,IF(R238=Stundenverrechnungssatz!I279,0,IF(R238=Stundenverrechnungssatz!K279,0,IF(R238=Stundenverrechnungssatz!M279,0,1)))))))</f>
        <v>0</v>
      </c>
    </row>
    <row r="239" spans="1:27" s="44" customFormat="1" ht="15" customHeight="1" x14ac:dyDescent="0.2">
      <c r="A239" s="99">
        <v>233</v>
      </c>
      <c r="B239" s="99">
        <v>1</v>
      </c>
      <c r="C239" s="100" t="s">
        <v>260</v>
      </c>
      <c r="D239" s="100"/>
      <c r="E239" s="100" t="s">
        <v>313</v>
      </c>
      <c r="F239" s="100">
        <v>21</v>
      </c>
      <c r="G239" s="100" t="s">
        <v>533</v>
      </c>
      <c r="H239" s="100" t="s">
        <v>338</v>
      </c>
      <c r="I239" s="101">
        <v>31.68</v>
      </c>
      <c r="J239" s="145"/>
      <c r="K239" s="145"/>
      <c r="L239" s="145" t="s">
        <v>518</v>
      </c>
      <c r="M239" s="145" t="s">
        <v>81</v>
      </c>
      <c r="N239" s="145">
        <v>2</v>
      </c>
      <c r="O239" s="145" t="s">
        <v>36</v>
      </c>
      <c r="P239" s="100"/>
      <c r="Q239" s="102">
        <v>0</v>
      </c>
      <c r="R239" s="140">
        <f t="shared" si="24"/>
        <v>18.7</v>
      </c>
      <c r="S239" s="141">
        <f t="shared" si="25"/>
        <v>1.0000000000000001E-5</v>
      </c>
      <c r="T239" s="103">
        <f t="shared" si="26"/>
        <v>0</v>
      </c>
      <c r="U239" s="103">
        <f t="shared" si="27"/>
        <v>0</v>
      </c>
      <c r="V239" s="103">
        <f t="shared" si="28"/>
        <v>0</v>
      </c>
      <c r="W239" s="43" t="str">
        <f t="shared" si="29"/>
        <v>N</v>
      </c>
      <c r="X239" s="43">
        <f t="shared" si="30"/>
        <v>18.7</v>
      </c>
      <c r="Y239" s="43">
        <f t="shared" si="31"/>
        <v>0</v>
      </c>
      <c r="Z239" s="43">
        <f>IF(R239&lt;&gt;0,IF(R239=SVS,0,IF(R239=SVSg,0,IF(R239=Stundenverrechnungssatz!G280,0,IF(R239=Stundenverrechnungssatz!I280,0,IF(R239=Stundenverrechnungssatz!K280,0,IF(R239=Stundenverrechnungssatz!M280,0,1)))))))</f>
        <v>0</v>
      </c>
    </row>
    <row r="240" spans="1:27" s="44" customFormat="1" ht="15" customHeight="1" x14ac:dyDescent="0.2">
      <c r="A240" s="51">
        <v>234</v>
      </c>
      <c r="B240" s="99">
        <v>1</v>
      </c>
      <c r="C240" s="100" t="s">
        <v>260</v>
      </c>
      <c r="D240" s="100"/>
      <c r="E240" s="100" t="s">
        <v>313</v>
      </c>
      <c r="F240" s="100">
        <v>22</v>
      </c>
      <c r="G240" s="100" t="s">
        <v>535</v>
      </c>
      <c r="H240" s="100" t="s">
        <v>330</v>
      </c>
      <c r="I240" s="101">
        <v>64.099999999999994</v>
      </c>
      <c r="J240" s="145" t="s">
        <v>132</v>
      </c>
      <c r="K240" s="145"/>
      <c r="L240" s="145" t="s">
        <v>515</v>
      </c>
      <c r="M240" s="145" t="s">
        <v>32</v>
      </c>
      <c r="N240" s="145">
        <v>5</v>
      </c>
      <c r="O240" s="145" t="s">
        <v>54</v>
      </c>
      <c r="P240" s="100"/>
      <c r="Q240" s="102">
        <v>195.25</v>
      </c>
      <c r="R240" s="140">
        <f t="shared" si="24"/>
        <v>18.7</v>
      </c>
      <c r="S240" s="141" t="str">
        <f t="shared" si="25"/>
        <v/>
      </c>
      <c r="T240" s="103">
        <f t="shared" si="26"/>
        <v>12515.525</v>
      </c>
      <c r="U240" s="103" t="e">
        <f t="shared" si="27"/>
        <v>#VALUE!</v>
      </c>
      <c r="V240" s="103" t="e">
        <f t="shared" si="28"/>
        <v>#VALUE!</v>
      </c>
      <c r="W240" s="43" t="str">
        <f t="shared" si="29"/>
        <v>B</v>
      </c>
      <c r="X240" s="43">
        <f t="shared" si="30"/>
        <v>18.7</v>
      </c>
      <c r="Y240" s="43">
        <f t="shared" si="31"/>
        <v>64.099999999999994</v>
      </c>
      <c r="Z240" s="43">
        <f>IF(R240&lt;&gt;0,IF(R240=SVS,0,IF(R240=SVSg,0,IF(R240=Stundenverrechnungssatz!G281,0,IF(R240=Stundenverrechnungssatz!I281,0,IF(R240=Stundenverrechnungssatz!K281,0,IF(R240=Stundenverrechnungssatz!M281,0,1)))))))</f>
        <v>0</v>
      </c>
    </row>
    <row r="241" spans="1:26" s="44" customFormat="1" ht="15" customHeight="1" x14ac:dyDescent="0.2">
      <c r="A241" s="99">
        <v>235</v>
      </c>
      <c r="B241" s="99">
        <v>1</v>
      </c>
      <c r="C241" s="100" t="s">
        <v>260</v>
      </c>
      <c r="D241" s="100"/>
      <c r="E241" s="100" t="s">
        <v>313</v>
      </c>
      <c r="F241" s="100" t="s">
        <v>288</v>
      </c>
      <c r="G241" s="100" t="s">
        <v>534</v>
      </c>
      <c r="H241" s="100" t="s">
        <v>334</v>
      </c>
      <c r="I241" s="101">
        <v>17.260000000000002</v>
      </c>
      <c r="J241" s="145" t="s">
        <v>132</v>
      </c>
      <c r="K241" s="145"/>
      <c r="L241" s="145" t="s">
        <v>515</v>
      </c>
      <c r="M241" s="145" t="s">
        <v>37</v>
      </c>
      <c r="N241" s="145" t="s">
        <v>124</v>
      </c>
      <c r="O241" s="145" t="s">
        <v>54</v>
      </c>
      <c r="P241" s="100"/>
      <c r="Q241" s="102">
        <v>195.25</v>
      </c>
      <c r="R241" s="140">
        <f t="shared" si="24"/>
        <v>18.7</v>
      </c>
      <c r="S241" s="141" t="str">
        <f t="shared" si="25"/>
        <v/>
      </c>
      <c r="T241" s="103">
        <f t="shared" si="26"/>
        <v>3370.0150000000003</v>
      </c>
      <c r="U241" s="103" t="e">
        <f t="shared" si="27"/>
        <v>#VALUE!</v>
      </c>
      <c r="V241" s="103" t="e">
        <f t="shared" si="28"/>
        <v>#VALUE!</v>
      </c>
      <c r="W241" s="43" t="str">
        <f t="shared" si="29"/>
        <v>B</v>
      </c>
      <c r="X241" s="43">
        <f t="shared" si="30"/>
        <v>18.7</v>
      </c>
      <c r="Y241" s="43">
        <f t="shared" si="31"/>
        <v>17.260000000000002</v>
      </c>
      <c r="Z241" s="43">
        <f>IF(R241&lt;&gt;0,IF(R241=SVS,0,IF(R241=SVSg,0,IF(R241=Stundenverrechnungssatz!G282,0,IF(R241=Stundenverrechnungssatz!I282,0,IF(R241=Stundenverrechnungssatz!K282,0,IF(R241=Stundenverrechnungssatz!M282,0,1)))))))</f>
        <v>0</v>
      </c>
    </row>
    <row r="242" spans="1:26" s="44" customFormat="1" ht="15" customHeight="1" x14ac:dyDescent="0.2">
      <c r="A242" s="51">
        <v>236</v>
      </c>
      <c r="B242" s="99">
        <v>1</v>
      </c>
      <c r="C242" s="100" t="s">
        <v>260</v>
      </c>
      <c r="D242" s="100"/>
      <c r="E242" s="100" t="s">
        <v>313</v>
      </c>
      <c r="F242" s="100" t="s">
        <v>35</v>
      </c>
      <c r="G242" s="100" t="s">
        <v>353</v>
      </c>
      <c r="H242" s="100" t="s">
        <v>334</v>
      </c>
      <c r="I242" s="101">
        <v>18.96</v>
      </c>
      <c r="J242" s="145" t="s">
        <v>132</v>
      </c>
      <c r="K242" s="145"/>
      <c r="L242" s="145" t="s">
        <v>519</v>
      </c>
      <c r="M242" s="145" t="s">
        <v>68</v>
      </c>
      <c r="N242" s="145">
        <v>5</v>
      </c>
      <c r="O242" s="145" t="s">
        <v>39</v>
      </c>
      <c r="P242" s="100"/>
      <c r="Q242" s="102">
        <v>195.25</v>
      </c>
      <c r="R242" s="140">
        <f t="shared" si="24"/>
        <v>18.7</v>
      </c>
      <c r="S242" s="141" t="str">
        <f t="shared" si="25"/>
        <v/>
      </c>
      <c r="T242" s="103">
        <f t="shared" si="26"/>
        <v>3701.94</v>
      </c>
      <c r="U242" s="103" t="e">
        <f t="shared" si="27"/>
        <v>#VALUE!</v>
      </c>
      <c r="V242" s="103" t="e">
        <f t="shared" si="28"/>
        <v>#VALUE!</v>
      </c>
      <c r="W242" s="43" t="str">
        <f t="shared" si="29"/>
        <v>F</v>
      </c>
      <c r="X242" s="43">
        <f t="shared" si="30"/>
        <v>18.7</v>
      </c>
      <c r="Y242" s="43">
        <f t="shared" si="31"/>
        <v>18.96</v>
      </c>
      <c r="Z242" s="43">
        <f>IF(R242&lt;&gt;0,IF(R242=SVS,0,IF(R242=SVSg,0,IF(R242=Stundenverrechnungssatz!G283,0,IF(R242=Stundenverrechnungssatz!I283,0,IF(R242=Stundenverrechnungssatz!K283,0,IF(R242=Stundenverrechnungssatz!M283,0,1)))))))</f>
        <v>0</v>
      </c>
    </row>
    <row r="243" spans="1:26" s="44" customFormat="1" ht="15" customHeight="1" x14ac:dyDescent="0.2">
      <c r="A243" s="99">
        <v>237</v>
      </c>
      <c r="B243" s="99">
        <v>1</v>
      </c>
      <c r="C243" s="100" t="s">
        <v>260</v>
      </c>
      <c r="D243" s="100"/>
      <c r="E243" s="100" t="s">
        <v>313</v>
      </c>
      <c r="F243" s="100" t="s">
        <v>31</v>
      </c>
      <c r="G243" s="100" t="s">
        <v>351</v>
      </c>
      <c r="H243" s="100" t="s">
        <v>330</v>
      </c>
      <c r="I243" s="101">
        <v>65.459999999999994</v>
      </c>
      <c r="J243" s="145" t="s">
        <v>132</v>
      </c>
      <c r="K243" s="145"/>
      <c r="L243" s="145" t="s">
        <v>519</v>
      </c>
      <c r="M243" s="145" t="s">
        <v>68</v>
      </c>
      <c r="N243" s="145">
        <v>5</v>
      </c>
      <c r="O243" s="145" t="s">
        <v>39</v>
      </c>
      <c r="P243" s="100"/>
      <c r="Q243" s="102">
        <v>195.25</v>
      </c>
      <c r="R243" s="140">
        <f t="shared" si="24"/>
        <v>18.7</v>
      </c>
      <c r="S243" s="141" t="str">
        <f t="shared" si="25"/>
        <v/>
      </c>
      <c r="T243" s="103">
        <f t="shared" si="26"/>
        <v>12781.064999999999</v>
      </c>
      <c r="U243" s="103" t="e">
        <f t="shared" si="27"/>
        <v>#VALUE!</v>
      </c>
      <c r="V243" s="103" t="e">
        <f t="shared" si="28"/>
        <v>#VALUE!</v>
      </c>
      <c r="W243" s="43" t="str">
        <f t="shared" si="29"/>
        <v>F</v>
      </c>
      <c r="X243" s="43">
        <f t="shared" si="30"/>
        <v>18.7</v>
      </c>
      <c r="Y243" s="43">
        <f t="shared" si="31"/>
        <v>65.459999999999994</v>
      </c>
      <c r="Z243" s="43">
        <f>IF(R243&lt;&gt;0,IF(R243=SVS,0,IF(R243=SVSg,0,IF(R243=Stundenverrechnungssatz!G284,0,IF(R243=Stundenverrechnungssatz!I284,0,IF(R243=Stundenverrechnungssatz!K284,0,IF(R243=Stundenverrechnungssatz!M284,0,1)))))))</f>
        <v>0</v>
      </c>
    </row>
    <row r="244" spans="1:26" s="44" customFormat="1" ht="15" customHeight="1" x14ac:dyDescent="0.2">
      <c r="A244" s="51">
        <v>238</v>
      </c>
      <c r="B244" s="99">
        <v>1</v>
      </c>
      <c r="C244" s="100" t="s">
        <v>260</v>
      </c>
      <c r="D244" s="100"/>
      <c r="E244" s="100" t="s">
        <v>313</v>
      </c>
      <c r="F244" s="100" t="s">
        <v>32</v>
      </c>
      <c r="G244" s="100" t="s">
        <v>381</v>
      </c>
      <c r="H244" s="100" t="s">
        <v>334</v>
      </c>
      <c r="I244" s="101">
        <v>23.88</v>
      </c>
      <c r="J244" s="145" t="s">
        <v>132</v>
      </c>
      <c r="K244" s="145"/>
      <c r="L244" s="145" t="s">
        <v>381</v>
      </c>
      <c r="M244" s="145" t="s">
        <v>64</v>
      </c>
      <c r="N244" s="145">
        <v>5</v>
      </c>
      <c r="O244" s="145" t="s">
        <v>62</v>
      </c>
      <c r="P244" s="100"/>
      <c r="Q244" s="102">
        <v>195.25</v>
      </c>
      <c r="R244" s="140">
        <f t="shared" si="24"/>
        <v>18.7</v>
      </c>
      <c r="S244" s="141" t="str">
        <f t="shared" si="25"/>
        <v/>
      </c>
      <c r="T244" s="103">
        <f t="shared" si="26"/>
        <v>4662.57</v>
      </c>
      <c r="U244" s="103" t="e">
        <f t="shared" si="27"/>
        <v>#VALUE!</v>
      </c>
      <c r="V244" s="103" t="e">
        <f t="shared" si="28"/>
        <v>#VALUE!</v>
      </c>
      <c r="W244" s="43" t="str">
        <f t="shared" si="29"/>
        <v>E</v>
      </c>
      <c r="X244" s="43">
        <f t="shared" si="30"/>
        <v>18.7</v>
      </c>
      <c r="Y244" s="43">
        <f t="shared" si="31"/>
        <v>23.88</v>
      </c>
      <c r="Z244" s="43">
        <f>IF(R244&lt;&gt;0,IF(R244=SVS,0,IF(R244=SVSg,0,IF(R244=Stundenverrechnungssatz!G285,0,IF(R244=Stundenverrechnungssatz!I285,0,IF(R244=Stundenverrechnungssatz!K285,0,IF(R244=Stundenverrechnungssatz!M285,0,1)))))))</f>
        <v>0</v>
      </c>
    </row>
    <row r="245" spans="1:26" s="44" customFormat="1" ht="15" customHeight="1" x14ac:dyDescent="0.2">
      <c r="A245" s="99">
        <v>239</v>
      </c>
      <c r="B245" s="99">
        <v>1</v>
      </c>
      <c r="C245" s="100" t="s">
        <v>260</v>
      </c>
      <c r="D245" s="100"/>
      <c r="E245" s="100" t="s">
        <v>313</v>
      </c>
      <c r="F245" s="100" t="s">
        <v>64</v>
      </c>
      <c r="G245" s="100" t="s">
        <v>381</v>
      </c>
      <c r="H245" s="100" t="s">
        <v>334</v>
      </c>
      <c r="I245" s="101">
        <v>25.44</v>
      </c>
      <c r="J245" s="145" t="s">
        <v>132</v>
      </c>
      <c r="K245" s="145"/>
      <c r="L245" s="145" t="s">
        <v>381</v>
      </c>
      <c r="M245" s="145" t="s">
        <v>64</v>
      </c>
      <c r="N245" s="145">
        <v>5</v>
      </c>
      <c r="O245" s="145" t="s">
        <v>62</v>
      </c>
      <c r="P245" s="100"/>
      <c r="Q245" s="102">
        <v>195.25</v>
      </c>
      <c r="R245" s="140">
        <f t="shared" si="24"/>
        <v>18.7</v>
      </c>
      <c r="S245" s="141" t="str">
        <f t="shared" si="25"/>
        <v/>
      </c>
      <c r="T245" s="103">
        <f t="shared" si="26"/>
        <v>4967.16</v>
      </c>
      <c r="U245" s="103" t="e">
        <f t="shared" si="27"/>
        <v>#VALUE!</v>
      </c>
      <c r="V245" s="103" t="e">
        <f t="shared" si="28"/>
        <v>#VALUE!</v>
      </c>
      <c r="W245" s="43" t="str">
        <f t="shared" si="29"/>
        <v>E</v>
      </c>
      <c r="X245" s="43">
        <f t="shared" si="30"/>
        <v>18.7</v>
      </c>
      <c r="Y245" s="43">
        <f t="shared" si="31"/>
        <v>25.44</v>
      </c>
      <c r="Z245" s="43">
        <f>IF(R245&lt;&gt;0,IF(R245=SVS,0,IF(R245=SVSg,0,IF(R245=Stundenverrechnungssatz!G286,0,IF(R245=Stundenverrechnungssatz!I286,0,IF(R245=Stundenverrechnungssatz!K286,0,IF(R245=Stundenverrechnungssatz!M286,0,1)))))))</f>
        <v>0</v>
      </c>
    </row>
    <row r="246" spans="1:26" s="44" customFormat="1" ht="15" customHeight="1" x14ac:dyDescent="0.2">
      <c r="A246" s="51">
        <v>240</v>
      </c>
      <c r="B246" s="99">
        <v>1</v>
      </c>
      <c r="C246" s="100" t="s">
        <v>260</v>
      </c>
      <c r="D246" s="100"/>
      <c r="E246" s="100" t="s">
        <v>313</v>
      </c>
      <c r="F246" s="100" t="s">
        <v>40</v>
      </c>
      <c r="G246" s="100" t="s">
        <v>351</v>
      </c>
      <c r="H246" s="100" t="s">
        <v>330</v>
      </c>
      <c r="I246" s="101">
        <v>47.03</v>
      </c>
      <c r="J246" s="145" t="s">
        <v>132</v>
      </c>
      <c r="K246" s="145"/>
      <c r="L246" s="145" t="s">
        <v>519</v>
      </c>
      <c r="M246" s="145" t="s">
        <v>68</v>
      </c>
      <c r="N246" s="145">
        <v>5</v>
      </c>
      <c r="O246" s="145" t="s">
        <v>39</v>
      </c>
      <c r="P246" s="100"/>
      <c r="Q246" s="102">
        <v>195.25</v>
      </c>
      <c r="R246" s="140">
        <f t="shared" si="24"/>
        <v>18.7</v>
      </c>
      <c r="S246" s="141" t="str">
        <f t="shared" si="25"/>
        <v/>
      </c>
      <c r="T246" s="103">
        <f t="shared" si="26"/>
        <v>9182.6075000000001</v>
      </c>
      <c r="U246" s="103" t="e">
        <f t="shared" si="27"/>
        <v>#VALUE!</v>
      </c>
      <c r="V246" s="103" t="e">
        <f t="shared" si="28"/>
        <v>#VALUE!</v>
      </c>
      <c r="W246" s="43" t="str">
        <f t="shared" si="29"/>
        <v>F</v>
      </c>
      <c r="X246" s="43">
        <f t="shared" si="30"/>
        <v>18.7</v>
      </c>
      <c r="Y246" s="43">
        <f t="shared" si="31"/>
        <v>47.03</v>
      </c>
      <c r="Z246" s="43">
        <f>IF(R246&lt;&gt;0,IF(R246=SVS,0,IF(R246=SVSg,0,IF(R246=Stundenverrechnungssatz!G287,0,IF(R246=Stundenverrechnungssatz!I287,0,IF(R246=Stundenverrechnungssatz!K287,0,IF(R246=Stundenverrechnungssatz!M287,0,1)))))))</f>
        <v>0</v>
      </c>
    </row>
    <row r="247" spans="1:26" s="44" customFormat="1" ht="15" customHeight="1" x14ac:dyDescent="0.2">
      <c r="A247" s="99">
        <v>241</v>
      </c>
      <c r="B247" s="99">
        <v>1</v>
      </c>
      <c r="C247" s="100" t="s">
        <v>260</v>
      </c>
      <c r="D247" s="100"/>
      <c r="E247" s="100" t="s">
        <v>314</v>
      </c>
      <c r="F247" s="100">
        <v>101</v>
      </c>
      <c r="G247" s="100" t="s">
        <v>434</v>
      </c>
      <c r="H247" s="100" t="s">
        <v>330</v>
      </c>
      <c r="I247" s="101">
        <v>65.14</v>
      </c>
      <c r="J247" s="145" t="s">
        <v>132</v>
      </c>
      <c r="K247" s="145"/>
      <c r="L247" s="145" t="s">
        <v>515</v>
      </c>
      <c r="M247" s="145" t="s">
        <v>32</v>
      </c>
      <c r="N247" s="145">
        <v>5</v>
      </c>
      <c r="O247" s="145" t="s">
        <v>54</v>
      </c>
      <c r="P247" s="100"/>
      <c r="Q247" s="102">
        <v>195.25</v>
      </c>
      <c r="R247" s="140">
        <f t="shared" si="24"/>
        <v>18.7</v>
      </c>
      <c r="S247" s="141" t="str">
        <f t="shared" si="25"/>
        <v/>
      </c>
      <c r="T247" s="103">
        <f t="shared" si="26"/>
        <v>12718.585000000001</v>
      </c>
      <c r="U247" s="103" t="e">
        <f t="shared" si="27"/>
        <v>#VALUE!</v>
      </c>
      <c r="V247" s="103" t="e">
        <f t="shared" si="28"/>
        <v>#VALUE!</v>
      </c>
      <c r="W247" s="43" t="str">
        <f t="shared" si="29"/>
        <v>B</v>
      </c>
      <c r="X247" s="43">
        <f t="shared" si="30"/>
        <v>18.7</v>
      </c>
      <c r="Y247" s="43">
        <f t="shared" si="31"/>
        <v>65.14</v>
      </c>
      <c r="Z247" s="43">
        <f>IF(R247&lt;&gt;0,IF(R247=SVS,0,IF(R247=SVSg,0,IF(R247=Stundenverrechnungssatz!G288,0,IF(R247=Stundenverrechnungssatz!I288,0,IF(R247=Stundenverrechnungssatz!K288,0,IF(R247=Stundenverrechnungssatz!M288,0,1)))))))</f>
        <v>0</v>
      </c>
    </row>
    <row r="248" spans="1:26" s="44" customFormat="1" ht="15" customHeight="1" x14ac:dyDescent="0.2">
      <c r="A248" s="51">
        <v>242</v>
      </c>
      <c r="B248" s="99">
        <v>1</v>
      </c>
      <c r="C248" s="100" t="s">
        <v>260</v>
      </c>
      <c r="D248" s="100"/>
      <c r="E248" s="100" t="s">
        <v>314</v>
      </c>
      <c r="F248" s="100">
        <v>102</v>
      </c>
      <c r="G248" s="100" t="s">
        <v>435</v>
      </c>
      <c r="H248" s="100" t="s">
        <v>330</v>
      </c>
      <c r="I248" s="101">
        <v>20.64</v>
      </c>
      <c r="J248" s="145" t="s">
        <v>132</v>
      </c>
      <c r="K248" s="145"/>
      <c r="L248" s="145" t="s">
        <v>516</v>
      </c>
      <c r="M248" s="145" t="s">
        <v>37</v>
      </c>
      <c r="N248" s="145" t="s">
        <v>124</v>
      </c>
      <c r="O248" s="145" t="s">
        <v>89</v>
      </c>
      <c r="P248" s="100"/>
      <c r="Q248" s="102">
        <v>24</v>
      </c>
      <c r="R248" s="140">
        <f t="shared" si="24"/>
        <v>18.7</v>
      </c>
      <c r="S248" s="141" t="str">
        <f t="shared" si="25"/>
        <v/>
      </c>
      <c r="T248" s="103">
        <f t="shared" si="26"/>
        <v>495.36</v>
      </c>
      <c r="U248" s="103" t="e">
        <f t="shared" si="27"/>
        <v>#VALUE!</v>
      </c>
      <c r="V248" s="103" t="e">
        <f t="shared" si="28"/>
        <v>#VALUE!</v>
      </c>
      <c r="W248" s="43" t="str">
        <f t="shared" si="29"/>
        <v>T</v>
      </c>
      <c r="X248" s="43">
        <f t="shared" si="30"/>
        <v>18.7</v>
      </c>
      <c r="Y248" s="43">
        <f t="shared" si="31"/>
        <v>20.64</v>
      </c>
      <c r="Z248" s="43">
        <f>IF(R248&lt;&gt;0,IF(R248=SVS,0,IF(R248=SVSg,0,IF(R248=Stundenverrechnungssatz!G289,0,IF(R248=Stundenverrechnungssatz!I289,0,IF(R248=Stundenverrechnungssatz!K289,0,IF(R248=Stundenverrechnungssatz!M289,0,1)))))))</f>
        <v>0</v>
      </c>
    </row>
    <row r="249" spans="1:26" s="44" customFormat="1" ht="15" customHeight="1" x14ac:dyDescent="0.2">
      <c r="A249" s="99">
        <v>243</v>
      </c>
      <c r="B249" s="99">
        <v>1</v>
      </c>
      <c r="C249" s="100" t="s">
        <v>260</v>
      </c>
      <c r="D249" s="100"/>
      <c r="E249" s="100" t="s">
        <v>314</v>
      </c>
      <c r="F249" s="100">
        <v>103</v>
      </c>
      <c r="G249" s="100" t="s">
        <v>357</v>
      </c>
      <c r="H249" s="100" t="s">
        <v>330</v>
      </c>
      <c r="I249" s="101">
        <v>65.14</v>
      </c>
      <c r="J249" s="145" t="s">
        <v>132</v>
      </c>
      <c r="K249" s="145"/>
      <c r="L249" s="145" t="s">
        <v>515</v>
      </c>
      <c r="M249" s="145" t="s">
        <v>32</v>
      </c>
      <c r="N249" s="145">
        <v>5</v>
      </c>
      <c r="O249" s="145" t="s">
        <v>54</v>
      </c>
      <c r="P249" s="100"/>
      <c r="Q249" s="102">
        <v>195.25</v>
      </c>
      <c r="R249" s="140">
        <f t="shared" si="24"/>
        <v>18.7</v>
      </c>
      <c r="S249" s="141" t="str">
        <f t="shared" si="25"/>
        <v/>
      </c>
      <c r="T249" s="103">
        <f t="shared" si="26"/>
        <v>12718.585000000001</v>
      </c>
      <c r="U249" s="103" t="e">
        <f t="shared" si="27"/>
        <v>#VALUE!</v>
      </c>
      <c r="V249" s="103" t="e">
        <f t="shared" si="28"/>
        <v>#VALUE!</v>
      </c>
      <c r="W249" s="43" t="str">
        <f t="shared" si="29"/>
        <v>B</v>
      </c>
      <c r="X249" s="43">
        <f t="shared" si="30"/>
        <v>18.7</v>
      </c>
      <c r="Y249" s="43">
        <f t="shared" si="31"/>
        <v>65.14</v>
      </c>
      <c r="Z249" s="43">
        <f>IF(R249&lt;&gt;0,IF(R249=SVS,0,IF(R249=SVSg,0,IF(R249=Stundenverrechnungssatz!G290,0,IF(R249=Stundenverrechnungssatz!I290,0,IF(R249=Stundenverrechnungssatz!K290,0,IF(R249=Stundenverrechnungssatz!M290,0,1)))))))</f>
        <v>0</v>
      </c>
    </row>
    <row r="250" spans="1:26" s="44" customFormat="1" ht="15" customHeight="1" x14ac:dyDescent="0.2">
      <c r="A250" s="51">
        <v>244</v>
      </c>
      <c r="B250" s="99">
        <v>1</v>
      </c>
      <c r="C250" s="100" t="s">
        <v>260</v>
      </c>
      <c r="D250" s="100"/>
      <c r="E250" s="100" t="s">
        <v>314</v>
      </c>
      <c r="F250" s="100">
        <v>104</v>
      </c>
      <c r="G250" s="100" t="s">
        <v>357</v>
      </c>
      <c r="H250" s="100" t="s">
        <v>330</v>
      </c>
      <c r="I250" s="101">
        <v>75.52</v>
      </c>
      <c r="J250" s="145" t="s">
        <v>132</v>
      </c>
      <c r="K250" s="145"/>
      <c r="L250" s="145" t="s">
        <v>515</v>
      </c>
      <c r="M250" s="145" t="s">
        <v>32</v>
      </c>
      <c r="N250" s="145">
        <v>5</v>
      </c>
      <c r="O250" s="145" t="s">
        <v>54</v>
      </c>
      <c r="P250" s="100"/>
      <c r="Q250" s="102">
        <v>195.25</v>
      </c>
      <c r="R250" s="140">
        <f t="shared" si="24"/>
        <v>18.7</v>
      </c>
      <c r="S250" s="141" t="str">
        <f t="shared" si="25"/>
        <v/>
      </c>
      <c r="T250" s="103">
        <f t="shared" si="26"/>
        <v>14745.279999999999</v>
      </c>
      <c r="U250" s="103" t="e">
        <f t="shared" si="27"/>
        <v>#VALUE!</v>
      </c>
      <c r="V250" s="103" t="e">
        <f t="shared" si="28"/>
        <v>#VALUE!</v>
      </c>
      <c r="W250" s="43" t="str">
        <f t="shared" si="29"/>
        <v>B</v>
      </c>
      <c r="X250" s="43">
        <f t="shared" si="30"/>
        <v>18.7</v>
      </c>
      <c r="Y250" s="43">
        <f t="shared" si="31"/>
        <v>75.52</v>
      </c>
      <c r="Z250" s="43">
        <f>IF(R250&lt;&gt;0,IF(R250=SVS,0,IF(R250=SVSg,0,IF(R250=Stundenverrechnungssatz!G291,0,IF(R250=Stundenverrechnungssatz!I291,0,IF(R250=Stundenverrechnungssatz!K291,0,IF(R250=Stundenverrechnungssatz!M291,0,1)))))))</f>
        <v>0</v>
      </c>
    </row>
    <row r="251" spans="1:26" s="44" customFormat="1" ht="15" customHeight="1" x14ac:dyDescent="0.2">
      <c r="A251" s="99">
        <v>245</v>
      </c>
      <c r="B251" s="99">
        <v>1</v>
      </c>
      <c r="C251" s="100" t="s">
        <v>260</v>
      </c>
      <c r="D251" s="100"/>
      <c r="E251" s="100" t="s">
        <v>314</v>
      </c>
      <c r="F251" s="100">
        <v>105</v>
      </c>
      <c r="G251" s="100" t="s">
        <v>436</v>
      </c>
      <c r="H251" s="100" t="s">
        <v>330</v>
      </c>
      <c r="I251" s="101">
        <v>24.56</v>
      </c>
      <c r="J251" s="145" t="s">
        <v>132</v>
      </c>
      <c r="K251" s="145"/>
      <c r="L251" s="145" t="s">
        <v>516</v>
      </c>
      <c r="M251" s="145" t="s">
        <v>37</v>
      </c>
      <c r="N251" s="145" t="s">
        <v>124</v>
      </c>
      <c r="O251" s="145" t="s">
        <v>89</v>
      </c>
      <c r="P251" s="100"/>
      <c r="Q251" s="102">
        <v>24</v>
      </c>
      <c r="R251" s="140">
        <f t="shared" si="24"/>
        <v>18.7</v>
      </c>
      <c r="S251" s="141" t="str">
        <f t="shared" si="25"/>
        <v/>
      </c>
      <c r="T251" s="103">
        <f t="shared" si="26"/>
        <v>589.43999999999994</v>
      </c>
      <c r="U251" s="103" t="e">
        <f t="shared" si="27"/>
        <v>#VALUE!</v>
      </c>
      <c r="V251" s="103" t="e">
        <f t="shared" si="28"/>
        <v>#VALUE!</v>
      </c>
      <c r="W251" s="43" t="str">
        <f t="shared" si="29"/>
        <v>T</v>
      </c>
      <c r="X251" s="43">
        <f t="shared" si="30"/>
        <v>18.7</v>
      </c>
      <c r="Y251" s="43">
        <f t="shared" si="31"/>
        <v>24.56</v>
      </c>
      <c r="Z251" s="43">
        <f>IF(R251&lt;&gt;0,IF(R251=SVS,0,IF(R251=SVSg,0,IF(R251=Stundenverrechnungssatz!G292,0,IF(R251=Stundenverrechnungssatz!I292,0,IF(R251=Stundenverrechnungssatz!K292,0,IF(R251=Stundenverrechnungssatz!M292,0,1)))))))</f>
        <v>0</v>
      </c>
    </row>
    <row r="252" spans="1:26" s="44" customFormat="1" ht="15" customHeight="1" x14ac:dyDescent="0.2">
      <c r="A252" s="51">
        <v>246</v>
      </c>
      <c r="B252" s="99">
        <v>1</v>
      </c>
      <c r="C252" s="100" t="s">
        <v>260</v>
      </c>
      <c r="D252" s="100"/>
      <c r="E252" s="100" t="s">
        <v>314</v>
      </c>
      <c r="F252" s="100">
        <v>106</v>
      </c>
      <c r="G252" s="100" t="s">
        <v>437</v>
      </c>
      <c r="H252" s="100" t="s">
        <v>330</v>
      </c>
      <c r="I252" s="101">
        <v>58.54</v>
      </c>
      <c r="J252" s="145" t="s">
        <v>132</v>
      </c>
      <c r="K252" s="145"/>
      <c r="L252" s="145" t="s">
        <v>515</v>
      </c>
      <c r="M252" s="145" t="s">
        <v>32</v>
      </c>
      <c r="N252" s="145">
        <v>5</v>
      </c>
      <c r="O252" s="145" t="s">
        <v>54</v>
      </c>
      <c r="P252" s="100"/>
      <c r="Q252" s="102">
        <v>195.25</v>
      </c>
      <c r="R252" s="140">
        <f t="shared" si="24"/>
        <v>18.7</v>
      </c>
      <c r="S252" s="141" t="str">
        <f t="shared" si="25"/>
        <v/>
      </c>
      <c r="T252" s="103">
        <f t="shared" si="26"/>
        <v>11429.934999999999</v>
      </c>
      <c r="U252" s="103" t="e">
        <f t="shared" si="27"/>
        <v>#VALUE!</v>
      </c>
      <c r="V252" s="103" t="e">
        <f t="shared" si="28"/>
        <v>#VALUE!</v>
      </c>
      <c r="W252" s="43" t="str">
        <f t="shared" si="29"/>
        <v>B</v>
      </c>
      <c r="X252" s="43">
        <f t="shared" si="30"/>
        <v>18.7</v>
      </c>
      <c r="Y252" s="43">
        <f t="shared" si="31"/>
        <v>58.54</v>
      </c>
      <c r="Z252" s="43">
        <f>IF(R252&lt;&gt;0,IF(R252=SVS,0,IF(R252=SVSg,0,IF(R252=Stundenverrechnungssatz!G293,0,IF(R252=Stundenverrechnungssatz!I293,0,IF(R252=Stundenverrechnungssatz!K293,0,IF(R252=Stundenverrechnungssatz!M293,0,1)))))))</f>
        <v>0</v>
      </c>
    </row>
    <row r="253" spans="1:26" s="44" customFormat="1" ht="15" customHeight="1" x14ac:dyDescent="0.2">
      <c r="A253" s="99">
        <v>247</v>
      </c>
      <c r="B253" s="99">
        <v>1</v>
      </c>
      <c r="C253" s="100" t="s">
        <v>260</v>
      </c>
      <c r="D253" s="100"/>
      <c r="E253" s="100" t="s">
        <v>314</v>
      </c>
      <c r="F253" s="100">
        <v>107</v>
      </c>
      <c r="G253" s="100" t="s">
        <v>438</v>
      </c>
      <c r="H253" s="100" t="s">
        <v>330</v>
      </c>
      <c r="I253" s="101">
        <v>16.03</v>
      </c>
      <c r="J253" s="145"/>
      <c r="K253" s="145"/>
      <c r="L253" s="145" t="s">
        <v>518</v>
      </c>
      <c r="M253" s="145" t="s">
        <v>36</v>
      </c>
      <c r="N253" s="145">
        <v>0</v>
      </c>
      <c r="O253" s="145" t="s">
        <v>36</v>
      </c>
      <c r="P253" s="100"/>
      <c r="Q253" s="102">
        <v>0</v>
      </c>
      <c r="R253" s="140">
        <f t="shared" si="24"/>
        <v>18.7</v>
      </c>
      <c r="S253" s="141">
        <f t="shared" si="25"/>
        <v>1.0000000000000001E-5</v>
      </c>
      <c r="T253" s="103">
        <f t="shared" si="26"/>
        <v>0</v>
      </c>
      <c r="U253" s="103">
        <f t="shared" si="27"/>
        <v>0</v>
      </c>
      <c r="V253" s="103">
        <f t="shared" si="28"/>
        <v>0</v>
      </c>
      <c r="W253" s="43" t="str">
        <f t="shared" si="29"/>
        <v>N</v>
      </c>
      <c r="X253" s="43">
        <f t="shared" si="30"/>
        <v>18.7</v>
      </c>
      <c r="Y253" s="43">
        <f t="shared" si="31"/>
        <v>0</v>
      </c>
      <c r="Z253" s="43">
        <f>IF(R253&lt;&gt;0,IF(R253=SVS,0,IF(R253=SVSg,0,IF(R253=Stundenverrechnungssatz!G294,0,IF(R253=Stundenverrechnungssatz!I294,0,IF(R253=Stundenverrechnungssatz!K294,0,IF(R253=Stundenverrechnungssatz!M294,0,1)))))))</f>
        <v>0</v>
      </c>
    </row>
    <row r="254" spans="1:26" s="44" customFormat="1" ht="15" customHeight="1" x14ac:dyDescent="0.2">
      <c r="A254" s="51">
        <v>248</v>
      </c>
      <c r="B254" s="99">
        <v>1</v>
      </c>
      <c r="C254" s="100" t="s">
        <v>260</v>
      </c>
      <c r="D254" s="100"/>
      <c r="E254" s="100" t="s">
        <v>314</v>
      </c>
      <c r="F254" s="100">
        <v>108</v>
      </c>
      <c r="G254" s="100" t="s">
        <v>439</v>
      </c>
      <c r="H254" s="100" t="s">
        <v>330</v>
      </c>
      <c r="I254" s="101">
        <v>65.14</v>
      </c>
      <c r="J254" s="145" t="s">
        <v>132</v>
      </c>
      <c r="K254" s="145"/>
      <c r="L254" s="145" t="s">
        <v>515</v>
      </c>
      <c r="M254" s="145" t="s">
        <v>32</v>
      </c>
      <c r="N254" s="145">
        <v>5</v>
      </c>
      <c r="O254" s="145" t="s">
        <v>54</v>
      </c>
      <c r="P254" s="100"/>
      <c r="Q254" s="102">
        <v>195.25</v>
      </c>
      <c r="R254" s="140">
        <f t="shared" si="24"/>
        <v>18.7</v>
      </c>
      <c r="S254" s="141" t="str">
        <f t="shared" si="25"/>
        <v/>
      </c>
      <c r="T254" s="103">
        <f t="shared" si="26"/>
        <v>12718.585000000001</v>
      </c>
      <c r="U254" s="103" t="e">
        <f t="shared" si="27"/>
        <v>#VALUE!</v>
      </c>
      <c r="V254" s="103" t="e">
        <f t="shared" si="28"/>
        <v>#VALUE!</v>
      </c>
      <c r="W254" s="43" t="str">
        <f t="shared" si="29"/>
        <v>B</v>
      </c>
      <c r="X254" s="43">
        <f t="shared" si="30"/>
        <v>18.7</v>
      </c>
      <c r="Y254" s="43">
        <f t="shared" si="31"/>
        <v>65.14</v>
      </c>
      <c r="Z254" s="43">
        <f>IF(R254&lt;&gt;0,IF(R254=SVS,0,IF(R254=SVSg,0,IF(R254=Stundenverrechnungssatz!G295,0,IF(R254=Stundenverrechnungssatz!I295,0,IF(R254=Stundenverrechnungssatz!K295,0,IF(R254=Stundenverrechnungssatz!M295,0,1)))))))</f>
        <v>0</v>
      </c>
    </row>
    <row r="255" spans="1:26" s="44" customFormat="1" ht="15" customHeight="1" x14ac:dyDescent="0.2">
      <c r="A255" s="99">
        <v>249</v>
      </c>
      <c r="B255" s="99">
        <v>1</v>
      </c>
      <c r="C255" s="100" t="s">
        <v>260</v>
      </c>
      <c r="D255" s="100"/>
      <c r="E255" s="100" t="s">
        <v>314</v>
      </c>
      <c r="F255" s="100">
        <v>109</v>
      </c>
      <c r="G255" s="100" t="s">
        <v>417</v>
      </c>
      <c r="H255" s="100" t="s">
        <v>330</v>
      </c>
      <c r="I255" s="101">
        <v>20.239999999999998</v>
      </c>
      <c r="J255" s="145" t="s">
        <v>132</v>
      </c>
      <c r="K255" s="145"/>
      <c r="L255" s="145" t="s">
        <v>516</v>
      </c>
      <c r="M255" s="145" t="s">
        <v>37</v>
      </c>
      <c r="N255" s="145" t="s">
        <v>124</v>
      </c>
      <c r="O255" s="145" t="s">
        <v>89</v>
      </c>
      <c r="P255" s="100"/>
      <c r="Q255" s="102">
        <v>24</v>
      </c>
      <c r="R255" s="140">
        <f t="shared" si="24"/>
        <v>18.7</v>
      </c>
      <c r="S255" s="141" t="str">
        <f t="shared" si="25"/>
        <v/>
      </c>
      <c r="T255" s="103">
        <f t="shared" si="26"/>
        <v>485.76</v>
      </c>
      <c r="U255" s="103" t="e">
        <f t="shared" si="27"/>
        <v>#VALUE!</v>
      </c>
      <c r="V255" s="103" t="e">
        <f t="shared" si="28"/>
        <v>#VALUE!</v>
      </c>
      <c r="W255" s="43" t="str">
        <f t="shared" si="29"/>
        <v>T</v>
      </c>
      <c r="X255" s="43">
        <f t="shared" si="30"/>
        <v>18.7</v>
      </c>
      <c r="Y255" s="43">
        <f t="shared" si="31"/>
        <v>20.239999999999998</v>
      </c>
      <c r="Z255" s="43">
        <f>IF(R255&lt;&gt;0,IF(R255=SVS,0,IF(R255=SVSg,0,IF(R255=Stundenverrechnungssatz!G296,0,IF(R255=Stundenverrechnungssatz!I296,0,IF(R255=Stundenverrechnungssatz!K296,0,IF(R255=Stundenverrechnungssatz!M296,0,1)))))))</f>
        <v>0</v>
      </c>
    </row>
    <row r="256" spans="1:26" s="44" customFormat="1" ht="15" customHeight="1" x14ac:dyDescent="0.2">
      <c r="A256" s="51">
        <v>250</v>
      </c>
      <c r="B256" s="99">
        <v>1</v>
      </c>
      <c r="C256" s="100" t="s">
        <v>260</v>
      </c>
      <c r="D256" s="100"/>
      <c r="E256" s="100" t="s">
        <v>314</v>
      </c>
      <c r="F256" s="100">
        <v>110</v>
      </c>
      <c r="G256" s="100" t="s">
        <v>357</v>
      </c>
      <c r="H256" s="100" t="s">
        <v>330</v>
      </c>
      <c r="I256" s="101">
        <v>65.14</v>
      </c>
      <c r="J256" s="145" t="s">
        <v>132</v>
      </c>
      <c r="K256" s="145"/>
      <c r="L256" s="145" t="s">
        <v>515</v>
      </c>
      <c r="M256" s="145" t="s">
        <v>32</v>
      </c>
      <c r="N256" s="145">
        <v>5</v>
      </c>
      <c r="O256" s="145" t="s">
        <v>54</v>
      </c>
      <c r="P256" s="100"/>
      <c r="Q256" s="102">
        <v>195.25</v>
      </c>
      <c r="R256" s="140">
        <f t="shared" si="24"/>
        <v>18.7</v>
      </c>
      <c r="S256" s="141" t="str">
        <f t="shared" si="25"/>
        <v/>
      </c>
      <c r="T256" s="103">
        <f t="shared" si="26"/>
        <v>12718.585000000001</v>
      </c>
      <c r="U256" s="103" t="e">
        <f t="shared" si="27"/>
        <v>#VALUE!</v>
      </c>
      <c r="V256" s="103" t="e">
        <f t="shared" si="28"/>
        <v>#VALUE!</v>
      </c>
      <c r="W256" s="43" t="str">
        <f t="shared" si="29"/>
        <v>B</v>
      </c>
      <c r="X256" s="43">
        <f t="shared" si="30"/>
        <v>18.7</v>
      </c>
      <c r="Y256" s="43">
        <f t="shared" si="31"/>
        <v>65.14</v>
      </c>
      <c r="Z256" s="43">
        <f>IF(R256&lt;&gt;0,IF(R256=SVS,0,IF(R256=SVSg,0,IF(R256=Stundenverrechnungssatz!G297,0,IF(R256=Stundenverrechnungssatz!I297,0,IF(R256=Stundenverrechnungssatz!K297,0,IF(R256=Stundenverrechnungssatz!M297,0,1)))))))</f>
        <v>0</v>
      </c>
    </row>
    <row r="257" spans="1:27" s="44" customFormat="1" ht="15" customHeight="1" x14ac:dyDescent="0.2">
      <c r="A257" s="99">
        <v>251</v>
      </c>
      <c r="B257" s="99">
        <v>1</v>
      </c>
      <c r="C257" s="100" t="s">
        <v>260</v>
      </c>
      <c r="D257" s="100" t="s">
        <v>320</v>
      </c>
      <c r="E257" s="100" t="s">
        <v>314</v>
      </c>
      <c r="F257" s="100">
        <v>111</v>
      </c>
      <c r="G257" s="100" t="s">
        <v>362</v>
      </c>
      <c r="H257" s="100" t="s">
        <v>338</v>
      </c>
      <c r="I257" s="101">
        <v>11.74</v>
      </c>
      <c r="J257" s="145"/>
      <c r="K257" s="145"/>
      <c r="L257" s="145" t="s">
        <v>521</v>
      </c>
      <c r="M257" s="145" t="s">
        <v>35</v>
      </c>
      <c r="N257" s="145">
        <v>5</v>
      </c>
      <c r="O257" s="145" t="s">
        <v>34</v>
      </c>
      <c r="P257" s="100"/>
      <c r="Q257" s="102">
        <v>195.25</v>
      </c>
      <c r="R257" s="140">
        <f t="shared" si="24"/>
        <v>18.7</v>
      </c>
      <c r="S257" s="141" t="str">
        <f t="shared" si="25"/>
        <v/>
      </c>
      <c r="T257" s="103">
        <f t="shared" si="26"/>
        <v>2292.2350000000001</v>
      </c>
      <c r="U257" s="103" t="e">
        <f t="shared" si="27"/>
        <v>#VALUE!</v>
      </c>
      <c r="V257" s="103" t="e">
        <f t="shared" si="28"/>
        <v>#VALUE!</v>
      </c>
      <c r="W257" s="43" t="str">
        <f t="shared" si="29"/>
        <v>C</v>
      </c>
      <c r="X257" s="43">
        <f t="shared" si="30"/>
        <v>18.7</v>
      </c>
      <c r="Y257" s="43">
        <f t="shared" si="31"/>
        <v>0</v>
      </c>
      <c r="Z257" s="43">
        <f>IF(R257&lt;&gt;0,IF(R257=SVS,0,IF(R257=SVSg,0,IF(R257=Stundenverrechnungssatz!G298,0,IF(R257=Stundenverrechnungssatz!I298,0,IF(R257=Stundenverrechnungssatz!K298,0,IF(R257=Stundenverrechnungssatz!M298,0,1)))))))</f>
        <v>0</v>
      </c>
    </row>
    <row r="258" spans="1:27" s="44" customFormat="1" ht="15" customHeight="1" x14ac:dyDescent="0.2">
      <c r="A258" s="51">
        <v>252</v>
      </c>
      <c r="B258" s="99">
        <v>1</v>
      </c>
      <c r="C258" s="100" t="s">
        <v>260</v>
      </c>
      <c r="D258" s="100"/>
      <c r="E258" s="100" t="s">
        <v>314</v>
      </c>
      <c r="F258" s="100" t="s">
        <v>289</v>
      </c>
      <c r="G258" s="100" t="s">
        <v>363</v>
      </c>
      <c r="H258" s="100" t="s">
        <v>338</v>
      </c>
      <c r="I258" s="101">
        <v>20.75</v>
      </c>
      <c r="J258" s="145"/>
      <c r="K258" s="145"/>
      <c r="L258" s="145" t="s">
        <v>521</v>
      </c>
      <c r="M258" s="145" t="s">
        <v>35</v>
      </c>
      <c r="N258" s="145">
        <v>5</v>
      </c>
      <c r="O258" s="145" t="s">
        <v>34</v>
      </c>
      <c r="P258" s="100"/>
      <c r="Q258" s="102">
        <v>195.25</v>
      </c>
      <c r="R258" s="140">
        <f t="shared" si="24"/>
        <v>18.7</v>
      </c>
      <c r="S258" s="141" t="str">
        <f t="shared" si="25"/>
        <v/>
      </c>
      <c r="T258" s="103">
        <f t="shared" si="26"/>
        <v>4051.4375</v>
      </c>
      <c r="U258" s="103" t="e">
        <f t="shared" si="27"/>
        <v>#VALUE!</v>
      </c>
      <c r="V258" s="103" t="e">
        <f t="shared" si="28"/>
        <v>#VALUE!</v>
      </c>
      <c r="W258" s="43" t="str">
        <f t="shared" si="29"/>
        <v>C</v>
      </c>
      <c r="X258" s="43">
        <f t="shared" si="30"/>
        <v>18.7</v>
      </c>
      <c r="Y258" s="43">
        <f t="shared" si="31"/>
        <v>0</v>
      </c>
      <c r="Z258" s="43">
        <f>IF(R258&lt;&gt;0,IF(R258=SVS,0,IF(R258=SVSg,0,IF(R258=Stundenverrechnungssatz!G299,0,IF(R258=Stundenverrechnungssatz!I299,0,IF(R258=Stundenverrechnungssatz!K299,0,IF(R258=Stundenverrechnungssatz!M299,0,1)))))))</f>
        <v>0</v>
      </c>
    </row>
    <row r="259" spans="1:27" s="44" customFormat="1" ht="15" customHeight="1" x14ac:dyDescent="0.2">
      <c r="A259" s="99">
        <v>253</v>
      </c>
      <c r="B259" s="99">
        <v>1</v>
      </c>
      <c r="C259" s="100" t="s">
        <v>260</v>
      </c>
      <c r="D259" s="100" t="s">
        <v>321</v>
      </c>
      <c r="E259" s="100" t="s">
        <v>314</v>
      </c>
      <c r="F259" s="100">
        <v>112</v>
      </c>
      <c r="G259" s="100" t="s">
        <v>362</v>
      </c>
      <c r="H259" s="100" t="s">
        <v>338</v>
      </c>
      <c r="I259" s="101">
        <v>8.69</v>
      </c>
      <c r="J259" s="145"/>
      <c r="K259" s="145"/>
      <c r="L259" s="145" t="s">
        <v>521</v>
      </c>
      <c r="M259" s="145" t="s">
        <v>35</v>
      </c>
      <c r="N259" s="145">
        <v>5</v>
      </c>
      <c r="O259" s="145" t="s">
        <v>34</v>
      </c>
      <c r="P259" s="100"/>
      <c r="Q259" s="102">
        <v>195.25</v>
      </c>
      <c r="R259" s="140">
        <f t="shared" si="24"/>
        <v>18.7</v>
      </c>
      <c r="S259" s="141" t="str">
        <f t="shared" si="25"/>
        <v/>
      </c>
      <c r="T259" s="103">
        <f t="shared" si="26"/>
        <v>1696.7224999999999</v>
      </c>
      <c r="U259" s="103" t="e">
        <f t="shared" si="27"/>
        <v>#VALUE!</v>
      </c>
      <c r="V259" s="103" t="e">
        <f t="shared" si="28"/>
        <v>#VALUE!</v>
      </c>
      <c r="W259" s="43" t="str">
        <f t="shared" si="29"/>
        <v>C</v>
      </c>
      <c r="X259" s="43">
        <f t="shared" si="30"/>
        <v>18.7</v>
      </c>
      <c r="Y259" s="43">
        <f t="shared" si="31"/>
        <v>0</v>
      </c>
      <c r="Z259" s="43">
        <f>IF(R259&lt;&gt;0,IF(R259=SVS,0,IF(R259=SVSg,0,IF(R259=Stundenverrechnungssatz!G300,0,IF(R259=Stundenverrechnungssatz!I300,0,IF(R259=Stundenverrechnungssatz!K300,0,IF(R259=Stundenverrechnungssatz!M300,0,1)))))))</f>
        <v>0</v>
      </c>
    </row>
    <row r="260" spans="1:27" s="44" customFormat="1" ht="15" customHeight="1" x14ac:dyDescent="0.2">
      <c r="A260" s="51">
        <v>254</v>
      </c>
      <c r="B260" s="99">
        <v>1</v>
      </c>
      <c r="C260" s="100" t="s">
        <v>260</v>
      </c>
      <c r="D260" s="100"/>
      <c r="E260" s="100" t="s">
        <v>314</v>
      </c>
      <c r="F260" s="100" t="s">
        <v>290</v>
      </c>
      <c r="G260" s="100" t="s">
        <v>364</v>
      </c>
      <c r="H260" s="100" t="s">
        <v>338</v>
      </c>
      <c r="I260" s="101">
        <v>15.54</v>
      </c>
      <c r="J260" s="145"/>
      <c r="K260" s="145"/>
      <c r="L260" s="145" t="s">
        <v>521</v>
      </c>
      <c r="M260" s="145" t="s">
        <v>35</v>
      </c>
      <c r="N260" s="145">
        <v>5</v>
      </c>
      <c r="O260" s="145" t="s">
        <v>34</v>
      </c>
      <c r="P260" s="100"/>
      <c r="Q260" s="102">
        <v>195.25</v>
      </c>
      <c r="R260" s="140">
        <f t="shared" si="24"/>
        <v>18.7</v>
      </c>
      <c r="S260" s="141" t="str">
        <f t="shared" si="25"/>
        <v/>
      </c>
      <c r="T260" s="103">
        <f t="shared" si="26"/>
        <v>3034.1849999999999</v>
      </c>
      <c r="U260" s="103" t="e">
        <f t="shared" si="27"/>
        <v>#VALUE!</v>
      </c>
      <c r="V260" s="103" t="e">
        <f t="shared" si="28"/>
        <v>#VALUE!</v>
      </c>
      <c r="W260" s="43" t="str">
        <f t="shared" si="29"/>
        <v>C</v>
      </c>
      <c r="X260" s="43">
        <f t="shared" si="30"/>
        <v>18.7</v>
      </c>
      <c r="Y260" s="43">
        <f t="shared" si="31"/>
        <v>0</v>
      </c>
      <c r="Z260" s="43">
        <f>IF(R260&lt;&gt;0,IF(R260=SVS,0,IF(R260=SVSg,0,IF(R260=Stundenverrechnungssatz!G301,0,IF(R260=Stundenverrechnungssatz!I301,0,IF(R260=Stundenverrechnungssatz!K301,0,IF(R260=Stundenverrechnungssatz!M301,0,1)))))))</f>
        <v>0</v>
      </c>
    </row>
    <row r="261" spans="1:27" s="44" customFormat="1" ht="15" customHeight="1" x14ac:dyDescent="0.2">
      <c r="A261" s="99">
        <v>255</v>
      </c>
      <c r="B261" s="99">
        <v>1</v>
      </c>
      <c r="C261" s="100" t="s">
        <v>260</v>
      </c>
      <c r="D261" s="100"/>
      <c r="E261" s="100" t="s">
        <v>314</v>
      </c>
      <c r="F261" s="100">
        <v>114</v>
      </c>
      <c r="G261" s="100" t="s">
        <v>357</v>
      </c>
      <c r="H261" s="100" t="s">
        <v>330</v>
      </c>
      <c r="I261" s="101">
        <v>65.959999999999994</v>
      </c>
      <c r="J261" s="145" t="s">
        <v>132</v>
      </c>
      <c r="K261" s="145"/>
      <c r="L261" s="145" t="s">
        <v>515</v>
      </c>
      <c r="M261" s="145" t="s">
        <v>32</v>
      </c>
      <c r="N261" s="145">
        <v>5</v>
      </c>
      <c r="O261" s="145" t="s">
        <v>54</v>
      </c>
      <c r="P261" s="100"/>
      <c r="Q261" s="102">
        <v>195.25</v>
      </c>
      <c r="R261" s="140">
        <f t="shared" si="24"/>
        <v>18.7</v>
      </c>
      <c r="S261" s="141" t="str">
        <f t="shared" si="25"/>
        <v/>
      </c>
      <c r="T261" s="103">
        <f t="shared" si="26"/>
        <v>12878.689999999999</v>
      </c>
      <c r="U261" s="103" t="e">
        <f t="shared" si="27"/>
        <v>#VALUE!</v>
      </c>
      <c r="V261" s="103" t="e">
        <f t="shared" si="28"/>
        <v>#VALUE!</v>
      </c>
      <c r="W261" s="43" t="str">
        <f t="shared" si="29"/>
        <v>B</v>
      </c>
      <c r="X261" s="43">
        <f t="shared" si="30"/>
        <v>18.7</v>
      </c>
      <c r="Y261" s="43">
        <f t="shared" si="31"/>
        <v>65.959999999999994</v>
      </c>
      <c r="Z261" s="43">
        <f>IF(R261&lt;&gt;0,IF(R261=SVS,0,IF(R261=SVSg,0,IF(R261=Stundenverrechnungssatz!G302,0,IF(R261=Stundenverrechnungssatz!I302,0,IF(R261=Stundenverrechnungssatz!K302,0,IF(R261=Stundenverrechnungssatz!M302,0,1)))))))</f>
        <v>0</v>
      </c>
    </row>
    <row r="262" spans="1:27" s="44" customFormat="1" ht="15" customHeight="1" x14ac:dyDescent="0.2">
      <c r="A262" s="51">
        <v>256</v>
      </c>
      <c r="B262" s="99">
        <v>1</v>
      </c>
      <c r="C262" s="100" t="s">
        <v>260</v>
      </c>
      <c r="D262" s="100"/>
      <c r="E262" s="100" t="s">
        <v>314</v>
      </c>
      <c r="F262" s="100">
        <v>117</v>
      </c>
      <c r="G262" s="100" t="s">
        <v>353</v>
      </c>
      <c r="H262" s="100" t="s">
        <v>330</v>
      </c>
      <c r="I262" s="101">
        <v>9.51</v>
      </c>
      <c r="J262" s="145" t="s">
        <v>132</v>
      </c>
      <c r="K262" s="145"/>
      <c r="L262" s="145" t="s">
        <v>519</v>
      </c>
      <c r="M262" s="145" t="s">
        <v>68</v>
      </c>
      <c r="N262" s="145">
        <v>5</v>
      </c>
      <c r="O262" s="145" t="s">
        <v>39</v>
      </c>
      <c r="P262" s="100"/>
      <c r="Q262" s="102">
        <v>195.25</v>
      </c>
      <c r="R262" s="140">
        <f t="shared" si="24"/>
        <v>18.7</v>
      </c>
      <c r="S262" s="141" t="str">
        <f t="shared" si="25"/>
        <v/>
      </c>
      <c r="T262" s="103">
        <f t="shared" si="26"/>
        <v>1856.8274999999999</v>
      </c>
      <c r="U262" s="103" t="e">
        <f t="shared" si="27"/>
        <v>#VALUE!</v>
      </c>
      <c r="V262" s="103" t="e">
        <f t="shared" si="28"/>
        <v>#VALUE!</v>
      </c>
      <c r="W262" s="43" t="str">
        <f t="shared" si="29"/>
        <v>F</v>
      </c>
      <c r="X262" s="43">
        <f t="shared" si="30"/>
        <v>18.7</v>
      </c>
      <c r="Y262" s="43">
        <f t="shared" si="31"/>
        <v>9.51</v>
      </c>
      <c r="Z262" s="43">
        <f>IF(R262&lt;&gt;0,IF(R262=SVS,0,IF(R262=SVSg,0,IF(R262=Stundenverrechnungssatz!G303,0,IF(R262=Stundenverrechnungssatz!I303,0,IF(R262=Stundenverrechnungssatz!K303,0,IF(R262=Stundenverrechnungssatz!M303,0,1)))))))</f>
        <v>0</v>
      </c>
    </row>
    <row r="263" spans="1:27" s="44" customFormat="1" ht="15" customHeight="1" x14ac:dyDescent="0.2">
      <c r="A263" s="99">
        <v>257</v>
      </c>
      <c r="B263" s="99">
        <v>1</v>
      </c>
      <c r="C263" s="100" t="s">
        <v>260</v>
      </c>
      <c r="D263" s="100"/>
      <c r="E263" s="100" t="s">
        <v>314</v>
      </c>
      <c r="F263" s="100">
        <v>119</v>
      </c>
      <c r="G263" s="100" t="s">
        <v>440</v>
      </c>
      <c r="H263" s="100" t="s">
        <v>330</v>
      </c>
      <c r="I263" s="101">
        <v>22.6</v>
      </c>
      <c r="J263" s="145" t="s">
        <v>132</v>
      </c>
      <c r="K263" s="145"/>
      <c r="L263" s="145" t="s">
        <v>45</v>
      </c>
      <c r="M263" s="145" t="s">
        <v>31</v>
      </c>
      <c r="N263" s="145">
        <v>1</v>
      </c>
      <c r="O263" s="145" t="s">
        <v>52</v>
      </c>
      <c r="P263" s="100"/>
      <c r="Q263" s="102">
        <v>117.15</v>
      </c>
      <c r="R263" s="140">
        <f t="shared" ref="R263:R326" si="32">SVS</f>
        <v>18.7</v>
      </c>
      <c r="S263" s="141" t="str">
        <f t="shared" ref="S263:S326" si="33">IF(VLOOKUP(O263,Vorgaben,4,FALSE)=0,"",VLOOKUP(O263,Vorgaben,4,FALSE))</f>
        <v/>
      </c>
      <c r="T263" s="103">
        <f t="shared" ref="T263:T326" si="34">I263*Q263</f>
        <v>2647.59</v>
      </c>
      <c r="U263" s="103" t="e">
        <f t="shared" ref="U263:U326" si="35">T263/S263</f>
        <v>#VALUE!</v>
      </c>
      <c r="V263" s="103" t="e">
        <f t="shared" ref="V263:V326" si="36">U263*R263</f>
        <v>#VALUE!</v>
      </c>
      <c r="W263" s="43" t="str">
        <f t="shared" ref="W263:W326" si="37">LEFT(O263,1)</f>
        <v>A</v>
      </c>
      <c r="X263" s="43">
        <f t="shared" ref="X263:X326" si="38">IF(R263=SVS,R263,"")</f>
        <v>18.7</v>
      </c>
      <c r="Y263" s="43">
        <f t="shared" ref="Y263:Y326" si="39">IF(J263="x",I263,0)</f>
        <v>22.6</v>
      </c>
      <c r="Z263" s="43">
        <f>IF(R263&lt;&gt;0,IF(R263=SVS,0,IF(R263=SVSg,0,IF(R263=Stundenverrechnungssatz!G304,0,IF(R263=Stundenverrechnungssatz!I304,0,IF(R263=Stundenverrechnungssatz!K304,0,IF(R263=Stundenverrechnungssatz!M304,0,1)))))))</f>
        <v>0</v>
      </c>
    </row>
    <row r="264" spans="1:27" s="44" customFormat="1" ht="15" customHeight="1" x14ac:dyDescent="0.2">
      <c r="A264" s="51">
        <v>258</v>
      </c>
      <c r="B264" s="99">
        <v>1</v>
      </c>
      <c r="C264" s="100" t="s">
        <v>260</v>
      </c>
      <c r="D264" s="100"/>
      <c r="E264" s="100" t="s">
        <v>314</v>
      </c>
      <c r="F264" s="100">
        <v>120</v>
      </c>
      <c r="G264" s="100" t="s">
        <v>372</v>
      </c>
      <c r="H264" s="100" t="s">
        <v>330</v>
      </c>
      <c r="I264" s="101">
        <v>7.14</v>
      </c>
      <c r="J264" s="145" t="s">
        <v>132</v>
      </c>
      <c r="K264" s="145"/>
      <c r="L264" s="145" t="s">
        <v>45</v>
      </c>
      <c r="M264" s="145" t="s">
        <v>31</v>
      </c>
      <c r="N264" s="145">
        <v>1</v>
      </c>
      <c r="O264" s="145" t="s">
        <v>52</v>
      </c>
      <c r="P264" s="100"/>
      <c r="Q264" s="102">
        <v>117.15</v>
      </c>
      <c r="R264" s="140">
        <f t="shared" si="32"/>
        <v>18.7</v>
      </c>
      <c r="S264" s="141" t="str">
        <f t="shared" si="33"/>
        <v/>
      </c>
      <c r="T264" s="103">
        <f t="shared" si="34"/>
        <v>836.45100000000002</v>
      </c>
      <c r="U264" s="103" t="e">
        <f t="shared" si="35"/>
        <v>#VALUE!</v>
      </c>
      <c r="V264" s="103" t="e">
        <f t="shared" si="36"/>
        <v>#VALUE!</v>
      </c>
      <c r="W264" s="43" t="str">
        <f t="shared" si="37"/>
        <v>A</v>
      </c>
      <c r="X264" s="43">
        <f t="shared" si="38"/>
        <v>18.7</v>
      </c>
      <c r="Y264" s="43">
        <f t="shared" si="39"/>
        <v>7.14</v>
      </c>
      <c r="Z264" s="43">
        <f>IF(R264&lt;&gt;0,IF(R264=SVS,0,IF(R264=SVSg,0,IF(R264=Stundenverrechnungssatz!G305,0,IF(R264=Stundenverrechnungssatz!I305,0,IF(R264=Stundenverrechnungssatz!K305,0,IF(R264=Stundenverrechnungssatz!M305,0,1)))))))</f>
        <v>0</v>
      </c>
    </row>
    <row r="265" spans="1:27" s="44" customFormat="1" ht="15" customHeight="1" x14ac:dyDescent="0.2">
      <c r="A265" s="99">
        <v>259</v>
      </c>
      <c r="B265" s="99">
        <v>1</v>
      </c>
      <c r="C265" s="100" t="s">
        <v>260</v>
      </c>
      <c r="D265" s="100"/>
      <c r="E265" s="100" t="s">
        <v>314</v>
      </c>
      <c r="F265" s="100">
        <v>121</v>
      </c>
      <c r="G265" s="100" t="s">
        <v>441</v>
      </c>
      <c r="H265" s="100" t="s">
        <v>330</v>
      </c>
      <c r="I265" s="101">
        <v>12.25</v>
      </c>
      <c r="J265" s="145" t="s">
        <v>132</v>
      </c>
      <c r="K265" s="145"/>
      <c r="L265" s="145" t="s">
        <v>45</v>
      </c>
      <c r="M265" s="145" t="s">
        <v>31</v>
      </c>
      <c r="N265" s="145">
        <v>1</v>
      </c>
      <c r="O265" s="145" t="s">
        <v>52</v>
      </c>
      <c r="P265" s="100"/>
      <c r="Q265" s="102">
        <v>117.15</v>
      </c>
      <c r="R265" s="140">
        <f t="shared" si="32"/>
        <v>18.7</v>
      </c>
      <c r="S265" s="141" t="str">
        <f t="shared" si="33"/>
        <v/>
      </c>
      <c r="T265" s="103">
        <f t="shared" si="34"/>
        <v>1435.0875000000001</v>
      </c>
      <c r="U265" s="103" t="e">
        <f t="shared" si="35"/>
        <v>#VALUE!</v>
      </c>
      <c r="V265" s="103" t="e">
        <f t="shared" si="36"/>
        <v>#VALUE!</v>
      </c>
      <c r="W265" s="43" t="str">
        <f t="shared" si="37"/>
        <v>A</v>
      </c>
      <c r="X265" s="43">
        <f t="shared" si="38"/>
        <v>18.7</v>
      </c>
      <c r="Y265" s="43">
        <f t="shared" si="39"/>
        <v>12.25</v>
      </c>
      <c r="Z265" s="43">
        <f>IF(R265&lt;&gt;0,IF(R265=SVS,0,IF(R265=SVSg,0,IF(R265=Stundenverrechnungssatz!G306,0,IF(R265=Stundenverrechnungssatz!I306,0,IF(R265=Stundenverrechnungssatz!K306,0,IF(R265=Stundenverrechnungssatz!M306,0,1)))))))</f>
        <v>0</v>
      </c>
    </row>
    <row r="266" spans="1:27" s="44" customFormat="1" ht="15" customHeight="1" x14ac:dyDescent="0.2">
      <c r="A266" s="51">
        <v>260</v>
      </c>
      <c r="B266" s="99">
        <v>1</v>
      </c>
      <c r="C266" s="100" t="s">
        <v>260</v>
      </c>
      <c r="D266" s="100"/>
      <c r="E266" s="100" t="s">
        <v>314</v>
      </c>
      <c r="F266" s="100">
        <v>122</v>
      </c>
      <c r="G266" s="100" t="s">
        <v>442</v>
      </c>
      <c r="H266" s="100" t="s">
        <v>338</v>
      </c>
      <c r="I266" s="101">
        <v>4.6100000000000003</v>
      </c>
      <c r="J266" s="145"/>
      <c r="K266" s="145"/>
      <c r="L266" s="145" t="s">
        <v>517</v>
      </c>
      <c r="M266" s="145" t="s">
        <v>81</v>
      </c>
      <c r="N266" s="145">
        <v>1</v>
      </c>
      <c r="O266" s="145" t="s">
        <v>83</v>
      </c>
      <c r="P266" s="100"/>
      <c r="Q266" s="102">
        <v>39.049999999999997</v>
      </c>
      <c r="R266" s="140">
        <f t="shared" si="32"/>
        <v>18.7</v>
      </c>
      <c r="S266" s="141" t="str">
        <f t="shared" si="33"/>
        <v/>
      </c>
      <c r="T266" s="103">
        <f t="shared" si="34"/>
        <v>180.0205</v>
      </c>
      <c r="U266" s="103" t="e">
        <f t="shared" si="35"/>
        <v>#VALUE!</v>
      </c>
      <c r="V266" s="103" t="e">
        <f t="shared" si="36"/>
        <v>#VALUE!</v>
      </c>
      <c r="W266" s="43" t="str">
        <f t="shared" si="37"/>
        <v>K</v>
      </c>
      <c r="X266" s="43">
        <f t="shared" si="38"/>
        <v>18.7</v>
      </c>
      <c r="Y266" s="43">
        <f t="shared" si="39"/>
        <v>0</v>
      </c>
      <c r="Z266" s="43">
        <f>IF(R266&lt;&gt;0,IF(R266=SVS,0,IF(R266=SVSg,0,IF(R266=Stundenverrechnungssatz!G307,0,IF(R266=Stundenverrechnungssatz!I307,0,IF(R266=Stundenverrechnungssatz!K307,0,IF(R266=Stundenverrechnungssatz!M307,0,1)))))))</f>
        <v>0</v>
      </c>
    </row>
    <row r="267" spans="1:27" s="44" customFormat="1" ht="15" customHeight="1" x14ac:dyDescent="0.2">
      <c r="A267" s="99">
        <v>261</v>
      </c>
      <c r="B267" s="99">
        <v>1</v>
      </c>
      <c r="C267" s="100" t="s">
        <v>260</v>
      </c>
      <c r="D267" s="100"/>
      <c r="E267" s="100" t="s">
        <v>314</v>
      </c>
      <c r="F267" s="100">
        <v>123</v>
      </c>
      <c r="G267" s="100" t="s">
        <v>371</v>
      </c>
      <c r="H267" s="100" t="s">
        <v>338</v>
      </c>
      <c r="I267" s="101">
        <v>2.67</v>
      </c>
      <c r="J267" s="145" t="s">
        <v>132</v>
      </c>
      <c r="K267" s="145"/>
      <c r="L267" s="145" t="s">
        <v>519</v>
      </c>
      <c r="M267" s="145" t="s">
        <v>68</v>
      </c>
      <c r="N267" s="145">
        <v>1</v>
      </c>
      <c r="O267" s="145" t="s">
        <v>70</v>
      </c>
      <c r="P267" s="100"/>
      <c r="Q267" s="102">
        <v>39.049999999999997</v>
      </c>
      <c r="R267" s="140">
        <f t="shared" si="32"/>
        <v>18.7</v>
      </c>
      <c r="S267" s="141" t="str">
        <f t="shared" si="33"/>
        <v/>
      </c>
      <c r="T267" s="103">
        <f t="shared" si="34"/>
        <v>104.26349999999999</v>
      </c>
      <c r="U267" s="103" t="e">
        <f t="shared" si="35"/>
        <v>#VALUE!</v>
      </c>
      <c r="V267" s="103" t="e">
        <f t="shared" si="36"/>
        <v>#VALUE!</v>
      </c>
      <c r="W267" s="43" t="str">
        <f t="shared" si="37"/>
        <v>F</v>
      </c>
      <c r="X267" s="43">
        <f t="shared" si="38"/>
        <v>18.7</v>
      </c>
      <c r="Y267" s="43">
        <f t="shared" si="39"/>
        <v>2.67</v>
      </c>
      <c r="Z267" s="43">
        <f>IF(R267&lt;&gt;0,IF(R267=SVS,0,IF(R267=SVSg,0,IF(R267=Stundenverrechnungssatz!G308,0,IF(R267=Stundenverrechnungssatz!I308,0,IF(R267=Stundenverrechnungssatz!K308,0,IF(R267=Stundenverrechnungssatz!M308,0,1)))))))</f>
        <v>0</v>
      </c>
    </row>
    <row r="268" spans="1:27" s="44" customFormat="1" ht="15" customHeight="1" x14ac:dyDescent="0.2">
      <c r="A268" s="51">
        <v>262</v>
      </c>
      <c r="B268" s="99">
        <v>1</v>
      </c>
      <c r="C268" s="100" t="s">
        <v>260</v>
      </c>
      <c r="D268" s="100"/>
      <c r="E268" s="100" t="s">
        <v>314</v>
      </c>
      <c r="F268" s="100">
        <v>124</v>
      </c>
      <c r="G268" s="100" t="s">
        <v>361</v>
      </c>
      <c r="H268" s="100" t="s">
        <v>338</v>
      </c>
      <c r="I268" s="101">
        <v>4.29</v>
      </c>
      <c r="J268" s="145"/>
      <c r="K268" s="145"/>
      <c r="L268" s="145" t="s">
        <v>521</v>
      </c>
      <c r="M268" s="145" t="s">
        <v>35</v>
      </c>
      <c r="N268" s="145">
        <v>1</v>
      </c>
      <c r="O268" s="145" t="s">
        <v>59</v>
      </c>
      <c r="P268" s="100"/>
      <c r="Q268" s="102">
        <v>39.049999999999997</v>
      </c>
      <c r="R268" s="140">
        <f t="shared" si="32"/>
        <v>18.7</v>
      </c>
      <c r="S268" s="141" t="str">
        <f t="shared" si="33"/>
        <v/>
      </c>
      <c r="T268" s="103">
        <f t="shared" si="34"/>
        <v>167.52449999999999</v>
      </c>
      <c r="U268" s="103" t="e">
        <f t="shared" si="35"/>
        <v>#VALUE!</v>
      </c>
      <c r="V268" s="103" t="e">
        <f t="shared" si="36"/>
        <v>#VALUE!</v>
      </c>
      <c r="W268" s="43" t="str">
        <f t="shared" si="37"/>
        <v>C</v>
      </c>
      <c r="X268" s="43">
        <f t="shared" si="38"/>
        <v>18.7</v>
      </c>
      <c r="Y268" s="43">
        <f t="shared" si="39"/>
        <v>0</v>
      </c>
      <c r="Z268" s="43">
        <f>IF(R268&lt;&gt;0,IF(R268=SVS,0,IF(R268=SVSg,0,IF(R268=Stundenverrechnungssatz!G309,0,IF(R268=Stundenverrechnungssatz!I309,0,IF(R268=Stundenverrechnungssatz!K309,0,IF(R268=Stundenverrechnungssatz!M309,0,1)))))))</f>
        <v>0</v>
      </c>
    </row>
    <row r="269" spans="1:27" s="44" customFormat="1" ht="15" customHeight="1" x14ac:dyDescent="0.2">
      <c r="A269" s="99">
        <v>263</v>
      </c>
      <c r="B269" s="99">
        <v>1</v>
      </c>
      <c r="C269" s="100" t="s">
        <v>260</v>
      </c>
      <c r="D269" s="100"/>
      <c r="E269" s="100" t="s">
        <v>314</v>
      </c>
      <c r="F269" s="100">
        <v>125</v>
      </c>
      <c r="G269" s="100" t="s">
        <v>443</v>
      </c>
      <c r="H269" s="100" t="s">
        <v>330</v>
      </c>
      <c r="I269" s="101">
        <v>13.17</v>
      </c>
      <c r="J269" s="145" t="s">
        <v>132</v>
      </c>
      <c r="K269" s="145"/>
      <c r="L269" s="145" t="s">
        <v>516</v>
      </c>
      <c r="M269" s="145" t="s">
        <v>40</v>
      </c>
      <c r="N269" s="145">
        <v>1</v>
      </c>
      <c r="O269" s="145" t="s">
        <v>61</v>
      </c>
      <c r="P269" s="100"/>
      <c r="Q269" s="102">
        <v>39.049999999999997</v>
      </c>
      <c r="R269" s="140">
        <f t="shared" si="32"/>
        <v>18.7</v>
      </c>
      <c r="S269" s="141" t="str">
        <f t="shared" si="33"/>
        <v/>
      </c>
      <c r="T269" s="103">
        <f t="shared" si="34"/>
        <v>514.2885</v>
      </c>
      <c r="U269" s="103" t="e">
        <f t="shared" si="35"/>
        <v>#VALUE!</v>
      </c>
      <c r="V269" s="103" t="e">
        <f t="shared" si="36"/>
        <v>#VALUE!</v>
      </c>
      <c r="W269" s="43" t="str">
        <f t="shared" si="37"/>
        <v>D</v>
      </c>
      <c r="X269" s="43">
        <f t="shared" si="38"/>
        <v>18.7</v>
      </c>
      <c r="Y269" s="43">
        <f t="shared" si="39"/>
        <v>13.17</v>
      </c>
      <c r="Z269" s="43">
        <f>IF(R269&lt;&gt;0,IF(R269=SVS,0,IF(R269=SVSg,0,IF(R269=Stundenverrechnungssatz!G310,0,IF(R269=Stundenverrechnungssatz!I310,0,IF(R269=Stundenverrechnungssatz!K310,0,IF(R269=Stundenverrechnungssatz!M310,0,1)))))))</f>
        <v>0</v>
      </c>
    </row>
    <row r="270" spans="1:27" s="44" customFormat="1" ht="15" customHeight="1" x14ac:dyDescent="0.2">
      <c r="A270" s="51">
        <v>264</v>
      </c>
      <c r="B270" s="99">
        <v>1</v>
      </c>
      <c r="C270" s="100" t="s">
        <v>260</v>
      </c>
      <c r="D270" s="100"/>
      <c r="E270" s="100" t="s">
        <v>314</v>
      </c>
      <c r="F270" s="100" t="s">
        <v>31</v>
      </c>
      <c r="G270" s="100" t="s">
        <v>353</v>
      </c>
      <c r="H270" s="100" t="s">
        <v>334</v>
      </c>
      <c r="I270" s="101">
        <v>147.43</v>
      </c>
      <c r="J270" s="145" t="s">
        <v>132</v>
      </c>
      <c r="K270" s="145"/>
      <c r="L270" s="145" t="s">
        <v>519</v>
      </c>
      <c r="M270" s="145" t="s">
        <v>68</v>
      </c>
      <c r="N270" s="145">
        <v>5</v>
      </c>
      <c r="O270" s="145" t="s">
        <v>39</v>
      </c>
      <c r="P270" s="100"/>
      <c r="Q270" s="102">
        <v>195.25</v>
      </c>
      <c r="R270" s="140">
        <f t="shared" si="32"/>
        <v>18.7</v>
      </c>
      <c r="S270" s="141" t="str">
        <f t="shared" si="33"/>
        <v/>
      </c>
      <c r="T270" s="103">
        <f t="shared" si="34"/>
        <v>28785.7075</v>
      </c>
      <c r="U270" s="103" t="e">
        <f t="shared" si="35"/>
        <v>#VALUE!</v>
      </c>
      <c r="V270" s="103" t="e">
        <f t="shared" si="36"/>
        <v>#VALUE!</v>
      </c>
      <c r="W270" s="43" t="str">
        <f t="shared" si="37"/>
        <v>F</v>
      </c>
      <c r="X270" s="43">
        <f t="shared" si="38"/>
        <v>18.7</v>
      </c>
      <c r="Y270" s="43">
        <f t="shared" si="39"/>
        <v>147.43</v>
      </c>
      <c r="Z270" s="43">
        <f>IF(R270&lt;&gt;0,IF(R270=SVS,0,IF(R270=SVSg,0,IF(R270=Stundenverrechnungssatz!G311,0,IF(R270=Stundenverrechnungssatz!I311,0,IF(R270=Stundenverrechnungssatz!K311,0,IF(R270=Stundenverrechnungssatz!M311,0,1)))))))</f>
        <v>0</v>
      </c>
    </row>
    <row r="271" spans="1:27" s="44" customFormat="1" ht="15" customHeight="1" x14ac:dyDescent="0.2">
      <c r="A271" s="99">
        <v>265</v>
      </c>
      <c r="B271" s="99">
        <v>1</v>
      </c>
      <c r="C271" s="100" t="s">
        <v>260</v>
      </c>
      <c r="D271" s="100"/>
      <c r="E271" s="100" t="s">
        <v>314</v>
      </c>
      <c r="F271" s="100" t="s">
        <v>32</v>
      </c>
      <c r="G271" s="100" t="s">
        <v>381</v>
      </c>
      <c r="H271" s="100" t="s">
        <v>334</v>
      </c>
      <c r="I271" s="101">
        <v>8.6999999999999993</v>
      </c>
      <c r="J271" s="145" t="s">
        <v>132</v>
      </c>
      <c r="K271" s="145"/>
      <c r="L271" s="145" t="s">
        <v>381</v>
      </c>
      <c r="M271" s="145" t="s">
        <v>64</v>
      </c>
      <c r="N271" s="145">
        <v>5</v>
      </c>
      <c r="O271" s="145" t="s">
        <v>62</v>
      </c>
      <c r="P271" s="100"/>
      <c r="Q271" s="102">
        <v>195.25</v>
      </c>
      <c r="R271" s="140">
        <f t="shared" si="32"/>
        <v>18.7</v>
      </c>
      <c r="S271" s="141" t="str">
        <f t="shared" si="33"/>
        <v/>
      </c>
      <c r="T271" s="103">
        <f t="shared" si="34"/>
        <v>1698.675</v>
      </c>
      <c r="U271" s="103" t="e">
        <f t="shared" si="35"/>
        <v>#VALUE!</v>
      </c>
      <c r="V271" s="103" t="e">
        <f t="shared" si="36"/>
        <v>#VALUE!</v>
      </c>
      <c r="W271" s="43" t="str">
        <f t="shared" si="37"/>
        <v>E</v>
      </c>
      <c r="X271" s="43">
        <f t="shared" si="38"/>
        <v>18.7</v>
      </c>
      <c r="Y271" s="43">
        <f t="shared" si="39"/>
        <v>8.6999999999999993</v>
      </c>
      <c r="Z271" s="43">
        <f>IF(R271&lt;&gt;0,IF(R271=SVS,0,IF(R271=SVSg,0,IF(R271=Stundenverrechnungssatz!G312,0,IF(R271=Stundenverrechnungssatz!I312,0,IF(R271=Stundenverrechnungssatz!K312,0,IF(R271=Stundenverrechnungssatz!M312,0,1)))))))</f>
        <v>0</v>
      </c>
    </row>
    <row r="272" spans="1:27" s="45" customFormat="1" ht="15" customHeight="1" x14ac:dyDescent="0.2">
      <c r="A272" s="51">
        <v>266</v>
      </c>
      <c r="B272" s="99">
        <v>1</v>
      </c>
      <c r="C272" s="100" t="s">
        <v>260</v>
      </c>
      <c r="D272" s="100"/>
      <c r="E272" s="100" t="s">
        <v>314</v>
      </c>
      <c r="F272" s="100" t="s">
        <v>35</v>
      </c>
      <c r="G272" s="100" t="s">
        <v>381</v>
      </c>
      <c r="H272" s="100" t="s">
        <v>334</v>
      </c>
      <c r="I272" s="101">
        <v>5.8</v>
      </c>
      <c r="J272" s="145" t="s">
        <v>132</v>
      </c>
      <c r="K272" s="145"/>
      <c r="L272" s="145" t="s">
        <v>381</v>
      </c>
      <c r="M272" s="145" t="s">
        <v>64</v>
      </c>
      <c r="N272" s="145">
        <v>5</v>
      </c>
      <c r="O272" s="145" t="s">
        <v>62</v>
      </c>
      <c r="P272" s="100"/>
      <c r="Q272" s="102">
        <v>195.25</v>
      </c>
      <c r="R272" s="140">
        <f t="shared" si="32"/>
        <v>18.7</v>
      </c>
      <c r="S272" s="141" t="str">
        <f t="shared" si="33"/>
        <v/>
      </c>
      <c r="T272" s="103">
        <f t="shared" si="34"/>
        <v>1132.45</v>
      </c>
      <c r="U272" s="103" t="e">
        <f t="shared" si="35"/>
        <v>#VALUE!</v>
      </c>
      <c r="V272" s="103" t="e">
        <f t="shared" si="36"/>
        <v>#VALUE!</v>
      </c>
      <c r="W272" s="43" t="str">
        <f t="shared" si="37"/>
        <v>E</v>
      </c>
      <c r="X272" s="43">
        <f t="shared" si="38"/>
        <v>18.7</v>
      </c>
      <c r="Y272" s="43">
        <f t="shared" si="39"/>
        <v>5.8</v>
      </c>
      <c r="Z272" s="43">
        <f>IF(R272&lt;&gt;0,IF(R272=SVS,0,IF(R272=SVSg,0,IF(R272=Stundenverrechnungssatz!G313,0,IF(R272=Stundenverrechnungssatz!I313,0,IF(R272=Stundenverrechnungssatz!K313,0,IF(R272=Stundenverrechnungssatz!M313,0,1)))))))</f>
        <v>0</v>
      </c>
      <c r="AA272" s="44"/>
    </row>
    <row r="273" spans="1:26" s="44" customFormat="1" ht="15" customHeight="1" x14ac:dyDescent="0.2">
      <c r="A273" s="99">
        <v>267</v>
      </c>
      <c r="B273" s="99">
        <v>1</v>
      </c>
      <c r="C273" s="100" t="s">
        <v>260</v>
      </c>
      <c r="D273" s="100"/>
      <c r="E273" s="100" t="s">
        <v>314</v>
      </c>
      <c r="F273" s="100" t="s">
        <v>64</v>
      </c>
      <c r="G273" s="100" t="s">
        <v>427</v>
      </c>
      <c r="H273" s="100" t="s">
        <v>334</v>
      </c>
      <c r="I273" s="101">
        <v>24.57</v>
      </c>
      <c r="J273" s="145" t="s">
        <v>132</v>
      </c>
      <c r="K273" s="145"/>
      <c r="L273" s="145" t="s">
        <v>519</v>
      </c>
      <c r="M273" s="145" t="s">
        <v>68</v>
      </c>
      <c r="N273" s="145">
        <v>5</v>
      </c>
      <c r="O273" s="145" t="s">
        <v>39</v>
      </c>
      <c r="P273" s="100"/>
      <c r="Q273" s="102">
        <v>195.25</v>
      </c>
      <c r="R273" s="140">
        <f t="shared" si="32"/>
        <v>18.7</v>
      </c>
      <c r="S273" s="141" t="str">
        <f t="shared" si="33"/>
        <v/>
      </c>
      <c r="T273" s="103">
        <f t="shared" si="34"/>
        <v>4797.2925000000005</v>
      </c>
      <c r="U273" s="103" t="e">
        <f t="shared" si="35"/>
        <v>#VALUE!</v>
      </c>
      <c r="V273" s="103" t="e">
        <f t="shared" si="36"/>
        <v>#VALUE!</v>
      </c>
      <c r="W273" s="43" t="str">
        <f t="shared" si="37"/>
        <v>F</v>
      </c>
      <c r="X273" s="43">
        <f t="shared" si="38"/>
        <v>18.7</v>
      </c>
      <c r="Y273" s="43">
        <f t="shared" si="39"/>
        <v>24.57</v>
      </c>
      <c r="Z273" s="43">
        <f>IF(R273&lt;&gt;0,IF(R273=SVS,0,IF(R273=SVSg,0,IF(R273=Stundenverrechnungssatz!G314,0,IF(R273=Stundenverrechnungssatz!I314,0,IF(R273=Stundenverrechnungssatz!K314,0,IF(R273=Stundenverrechnungssatz!M314,0,1)))))))</f>
        <v>0</v>
      </c>
    </row>
    <row r="274" spans="1:26" s="44" customFormat="1" ht="15" customHeight="1" x14ac:dyDescent="0.2">
      <c r="A274" s="51">
        <v>268</v>
      </c>
      <c r="B274" s="99">
        <v>1</v>
      </c>
      <c r="C274" s="100" t="s">
        <v>260</v>
      </c>
      <c r="D274" s="100"/>
      <c r="E274" s="100" t="s">
        <v>314</v>
      </c>
      <c r="F274" s="100" t="s">
        <v>68</v>
      </c>
      <c r="G274" s="100" t="s">
        <v>353</v>
      </c>
      <c r="H274" s="100" t="s">
        <v>334</v>
      </c>
      <c r="I274" s="101">
        <v>47.01</v>
      </c>
      <c r="J274" s="145" t="s">
        <v>132</v>
      </c>
      <c r="K274" s="145"/>
      <c r="L274" s="145" t="s">
        <v>519</v>
      </c>
      <c r="M274" s="145" t="s">
        <v>68</v>
      </c>
      <c r="N274" s="145">
        <v>5</v>
      </c>
      <c r="O274" s="145" t="s">
        <v>39</v>
      </c>
      <c r="P274" s="100"/>
      <c r="Q274" s="102">
        <v>195.25</v>
      </c>
      <c r="R274" s="140">
        <f t="shared" si="32"/>
        <v>18.7</v>
      </c>
      <c r="S274" s="141" t="str">
        <f t="shared" si="33"/>
        <v/>
      </c>
      <c r="T274" s="103">
        <f t="shared" si="34"/>
        <v>9178.7024999999994</v>
      </c>
      <c r="U274" s="103" t="e">
        <f t="shared" si="35"/>
        <v>#VALUE!</v>
      </c>
      <c r="V274" s="103" t="e">
        <f t="shared" si="36"/>
        <v>#VALUE!</v>
      </c>
      <c r="W274" s="43" t="str">
        <f t="shared" si="37"/>
        <v>F</v>
      </c>
      <c r="X274" s="43">
        <f t="shared" si="38"/>
        <v>18.7</v>
      </c>
      <c r="Y274" s="43">
        <f t="shared" si="39"/>
        <v>47.01</v>
      </c>
      <c r="Z274" s="43">
        <f>IF(R274&lt;&gt;0,IF(R274=SVS,0,IF(R274=SVSg,0,IF(R274=Stundenverrechnungssatz!G315,0,IF(R274=Stundenverrechnungssatz!I315,0,IF(R274=Stundenverrechnungssatz!K315,0,IF(R274=Stundenverrechnungssatz!M315,0,1)))))))</f>
        <v>0</v>
      </c>
    </row>
    <row r="275" spans="1:26" s="44" customFormat="1" ht="15" customHeight="1" x14ac:dyDescent="0.2">
      <c r="A275" s="99">
        <v>269</v>
      </c>
      <c r="B275" s="99">
        <v>1</v>
      </c>
      <c r="C275" s="100" t="s">
        <v>260</v>
      </c>
      <c r="D275" s="100"/>
      <c r="E275" s="100" t="s">
        <v>315</v>
      </c>
      <c r="F275" s="100">
        <v>201</v>
      </c>
      <c r="G275" s="100" t="s">
        <v>357</v>
      </c>
      <c r="H275" s="100" t="s">
        <v>330</v>
      </c>
      <c r="I275" s="101">
        <v>65.14</v>
      </c>
      <c r="J275" s="145" t="s">
        <v>132</v>
      </c>
      <c r="K275" s="145"/>
      <c r="L275" s="145" t="s">
        <v>515</v>
      </c>
      <c r="M275" s="145" t="s">
        <v>32</v>
      </c>
      <c r="N275" s="145">
        <v>5</v>
      </c>
      <c r="O275" s="145" t="s">
        <v>54</v>
      </c>
      <c r="P275" s="100"/>
      <c r="Q275" s="102">
        <v>195.25</v>
      </c>
      <c r="R275" s="140">
        <f t="shared" si="32"/>
        <v>18.7</v>
      </c>
      <c r="S275" s="141" t="str">
        <f t="shared" si="33"/>
        <v/>
      </c>
      <c r="T275" s="103">
        <f t="shared" si="34"/>
        <v>12718.585000000001</v>
      </c>
      <c r="U275" s="103" t="e">
        <f t="shared" si="35"/>
        <v>#VALUE!</v>
      </c>
      <c r="V275" s="103" t="e">
        <f t="shared" si="36"/>
        <v>#VALUE!</v>
      </c>
      <c r="W275" s="43" t="str">
        <f t="shared" si="37"/>
        <v>B</v>
      </c>
      <c r="X275" s="43">
        <f t="shared" si="38"/>
        <v>18.7</v>
      </c>
      <c r="Y275" s="43">
        <f t="shared" si="39"/>
        <v>65.14</v>
      </c>
      <c r="Z275" s="43">
        <f>IF(R275&lt;&gt;0,IF(R275=SVS,0,IF(R275=SVSg,0,IF(R275=Stundenverrechnungssatz!G316,0,IF(R275=Stundenverrechnungssatz!I316,0,IF(R275=Stundenverrechnungssatz!K316,0,IF(R275=Stundenverrechnungssatz!M316,0,1)))))))</f>
        <v>0</v>
      </c>
    </row>
    <row r="276" spans="1:26" s="44" customFormat="1" ht="15" customHeight="1" x14ac:dyDescent="0.2">
      <c r="A276" s="51">
        <v>270</v>
      </c>
      <c r="B276" s="99">
        <v>1</v>
      </c>
      <c r="C276" s="100" t="s">
        <v>260</v>
      </c>
      <c r="D276" s="100"/>
      <c r="E276" s="100" t="s">
        <v>315</v>
      </c>
      <c r="F276" s="100">
        <v>202</v>
      </c>
      <c r="G276" s="100" t="s">
        <v>444</v>
      </c>
      <c r="H276" s="100" t="s">
        <v>330</v>
      </c>
      <c r="I276" s="101">
        <v>19.899999999999999</v>
      </c>
      <c r="J276" s="145" t="s">
        <v>132</v>
      </c>
      <c r="K276" s="145"/>
      <c r="L276" s="145" t="s">
        <v>516</v>
      </c>
      <c r="M276" s="145" t="s">
        <v>37</v>
      </c>
      <c r="N276" s="145">
        <v>1</v>
      </c>
      <c r="O276" s="145" t="s">
        <v>88</v>
      </c>
      <c r="P276" s="100"/>
      <c r="Q276" s="102">
        <v>39.049999999999997</v>
      </c>
      <c r="R276" s="140">
        <f t="shared" si="32"/>
        <v>18.7</v>
      </c>
      <c r="S276" s="141" t="str">
        <f t="shared" si="33"/>
        <v/>
      </c>
      <c r="T276" s="103">
        <f t="shared" si="34"/>
        <v>777.09499999999991</v>
      </c>
      <c r="U276" s="103" t="e">
        <f t="shared" si="35"/>
        <v>#VALUE!</v>
      </c>
      <c r="V276" s="103" t="e">
        <f t="shared" si="36"/>
        <v>#VALUE!</v>
      </c>
      <c r="W276" s="43" t="str">
        <f t="shared" si="37"/>
        <v>T</v>
      </c>
      <c r="X276" s="43">
        <f t="shared" si="38"/>
        <v>18.7</v>
      </c>
      <c r="Y276" s="43">
        <f t="shared" si="39"/>
        <v>19.899999999999999</v>
      </c>
      <c r="Z276" s="43">
        <f>IF(R276&lt;&gt;0,IF(R276=SVS,0,IF(R276=SVSg,0,IF(R276=Stundenverrechnungssatz!G317,0,IF(R276=Stundenverrechnungssatz!I317,0,IF(R276=Stundenverrechnungssatz!K317,0,IF(R276=Stundenverrechnungssatz!M317,0,1)))))))</f>
        <v>0</v>
      </c>
    </row>
    <row r="277" spans="1:26" s="44" customFormat="1" ht="15" customHeight="1" x14ac:dyDescent="0.2">
      <c r="A277" s="99">
        <v>271</v>
      </c>
      <c r="B277" s="99">
        <v>1</v>
      </c>
      <c r="C277" s="100" t="s">
        <v>260</v>
      </c>
      <c r="D277" s="100"/>
      <c r="E277" s="100" t="s">
        <v>315</v>
      </c>
      <c r="F277" s="100">
        <v>203</v>
      </c>
      <c r="G277" s="100" t="s">
        <v>357</v>
      </c>
      <c r="H277" s="100" t="s">
        <v>330</v>
      </c>
      <c r="I277" s="101">
        <v>65.14</v>
      </c>
      <c r="J277" s="145" t="s">
        <v>132</v>
      </c>
      <c r="K277" s="145"/>
      <c r="L277" s="145" t="s">
        <v>515</v>
      </c>
      <c r="M277" s="145" t="s">
        <v>32</v>
      </c>
      <c r="N277" s="145">
        <v>5</v>
      </c>
      <c r="O277" s="145" t="s">
        <v>54</v>
      </c>
      <c r="P277" s="100"/>
      <c r="Q277" s="102">
        <v>195.25</v>
      </c>
      <c r="R277" s="140">
        <f t="shared" si="32"/>
        <v>18.7</v>
      </c>
      <c r="S277" s="141" t="str">
        <f t="shared" si="33"/>
        <v/>
      </c>
      <c r="T277" s="103">
        <f t="shared" si="34"/>
        <v>12718.585000000001</v>
      </c>
      <c r="U277" s="103" t="e">
        <f t="shared" si="35"/>
        <v>#VALUE!</v>
      </c>
      <c r="V277" s="103" t="e">
        <f t="shared" si="36"/>
        <v>#VALUE!</v>
      </c>
      <c r="W277" s="43" t="str">
        <f t="shared" si="37"/>
        <v>B</v>
      </c>
      <c r="X277" s="43">
        <f t="shared" si="38"/>
        <v>18.7</v>
      </c>
      <c r="Y277" s="43">
        <f t="shared" si="39"/>
        <v>65.14</v>
      </c>
      <c r="Z277" s="43">
        <f>IF(R277&lt;&gt;0,IF(R277=SVS,0,IF(R277=SVSg,0,IF(R277=Stundenverrechnungssatz!G318,0,IF(R277=Stundenverrechnungssatz!I318,0,IF(R277=Stundenverrechnungssatz!K318,0,IF(R277=Stundenverrechnungssatz!M318,0,1)))))))</f>
        <v>0</v>
      </c>
    </row>
    <row r="278" spans="1:26" s="44" customFormat="1" ht="15" customHeight="1" x14ac:dyDescent="0.2">
      <c r="A278" s="51">
        <v>272</v>
      </c>
      <c r="B278" s="99">
        <v>1</v>
      </c>
      <c r="C278" s="100" t="s">
        <v>260</v>
      </c>
      <c r="D278" s="100"/>
      <c r="E278" s="100" t="s">
        <v>315</v>
      </c>
      <c r="F278" s="100">
        <v>204</v>
      </c>
      <c r="G278" s="100" t="s">
        <v>412</v>
      </c>
      <c r="H278" s="100" t="s">
        <v>330</v>
      </c>
      <c r="I278" s="101">
        <v>75.52</v>
      </c>
      <c r="J278" s="145" t="s">
        <v>132</v>
      </c>
      <c r="K278" s="145"/>
      <c r="L278" s="145" t="s">
        <v>515</v>
      </c>
      <c r="M278" s="145" t="s">
        <v>32</v>
      </c>
      <c r="N278" s="145">
        <v>5</v>
      </c>
      <c r="O278" s="145" t="s">
        <v>54</v>
      </c>
      <c r="P278" s="100"/>
      <c r="Q278" s="102">
        <v>195.25</v>
      </c>
      <c r="R278" s="140">
        <f t="shared" si="32"/>
        <v>18.7</v>
      </c>
      <c r="S278" s="141" t="str">
        <f t="shared" si="33"/>
        <v/>
      </c>
      <c r="T278" s="103">
        <f t="shared" si="34"/>
        <v>14745.279999999999</v>
      </c>
      <c r="U278" s="103" t="e">
        <f t="shared" si="35"/>
        <v>#VALUE!</v>
      </c>
      <c r="V278" s="103" t="e">
        <f t="shared" si="36"/>
        <v>#VALUE!</v>
      </c>
      <c r="W278" s="43" t="str">
        <f t="shared" si="37"/>
        <v>B</v>
      </c>
      <c r="X278" s="43">
        <f t="shared" si="38"/>
        <v>18.7</v>
      </c>
      <c r="Y278" s="43">
        <f t="shared" si="39"/>
        <v>75.52</v>
      </c>
      <c r="Z278" s="43">
        <f>IF(R278&lt;&gt;0,IF(R278=SVS,0,IF(R278=SVSg,0,IF(R278=Stundenverrechnungssatz!G319,0,IF(R278=Stundenverrechnungssatz!I319,0,IF(R278=Stundenverrechnungssatz!K319,0,IF(R278=Stundenverrechnungssatz!M319,0,1)))))))</f>
        <v>0</v>
      </c>
    </row>
    <row r="279" spans="1:26" s="44" customFormat="1" ht="15" customHeight="1" x14ac:dyDescent="0.2">
      <c r="A279" s="99">
        <v>273</v>
      </c>
      <c r="B279" s="99">
        <v>1</v>
      </c>
      <c r="C279" s="100" t="s">
        <v>260</v>
      </c>
      <c r="D279" s="100"/>
      <c r="E279" s="100" t="s">
        <v>315</v>
      </c>
      <c r="F279" s="100">
        <v>205</v>
      </c>
      <c r="G279" s="100" t="s">
        <v>409</v>
      </c>
      <c r="H279" s="100" t="s">
        <v>330</v>
      </c>
      <c r="I279" s="101">
        <v>24.56</v>
      </c>
      <c r="J279" s="145" t="s">
        <v>132</v>
      </c>
      <c r="K279" s="145"/>
      <c r="L279" s="145" t="s">
        <v>516</v>
      </c>
      <c r="M279" s="145" t="s">
        <v>37</v>
      </c>
      <c r="N279" s="145">
        <v>1</v>
      </c>
      <c r="O279" s="145" t="s">
        <v>88</v>
      </c>
      <c r="P279" s="100"/>
      <c r="Q279" s="102">
        <v>39.049999999999997</v>
      </c>
      <c r="R279" s="140">
        <f t="shared" si="32"/>
        <v>18.7</v>
      </c>
      <c r="S279" s="141" t="str">
        <f t="shared" si="33"/>
        <v/>
      </c>
      <c r="T279" s="103">
        <f t="shared" si="34"/>
        <v>959.06799999999987</v>
      </c>
      <c r="U279" s="103" t="e">
        <f t="shared" si="35"/>
        <v>#VALUE!</v>
      </c>
      <c r="V279" s="103" t="e">
        <f t="shared" si="36"/>
        <v>#VALUE!</v>
      </c>
      <c r="W279" s="43" t="str">
        <f t="shared" si="37"/>
        <v>T</v>
      </c>
      <c r="X279" s="43">
        <f t="shared" si="38"/>
        <v>18.7</v>
      </c>
      <c r="Y279" s="43">
        <f t="shared" si="39"/>
        <v>24.56</v>
      </c>
      <c r="Z279" s="43">
        <f>IF(R279&lt;&gt;0,IF(R279=SVS,0,IF(R279=SVSg,0,IF(R279=Stundenverrechnungssatz!G320,0,IF(R279=Stundenverrechnungssatz!I320,0,IF(R279=Stundenverrechnungssatz!K320,0,IF(R279=Stundenverrechnungssatz!M320,0,1)))))))</f>
        <v>0</v>
      </c>
    </row>
    <row r="280" spans="1:26" s="44" customFormat="1" ht="15" customHeight="1" x14ac:dyDescent="0.2">
      <c r="A280" s="51">
        <v>274</v>
      </c>
      <c r="B280" s="99">
        <v>1</v>
      </c>
      <c r="C280" s="100" t="s">
        <v>260</v>
      </c>
      <c r="D280" s="100"/>
      <c r="E280" s="100" t="s">
        <v>315</v>
      </c>
      <c r="F280" s="100">
        <v>206</v>
      </c>
      <c r="G280" s="100" t="s">
        <v>437</v>
      </c>
      <c r="H280" s="100" t="s">
        <v>330</v>
      </c>
      <c r="I280" s="101">
        <v>75.180000000000007</v>
      </c>
      <c r="J280" s="145" t="s">
        <v>132</v>
      </c>
      <c r="K280" s="145"/>
      <c r="L280" s="145" t="s">
        <v>515</v>
      </c>
      <c r="M280" s="145" t="s">
        <v>32</v>
      </c>
      <c r="N280" s="145">
        <v>5</v>
      </c>
      <c r="O280" s="145" t="s">
        <v>54</v>
      </c>
      <c r="P280" s="100"/>
      <c r="Q280" s="102">
        <v>195.25</v>
      </c>
      <c r="R280" s="140">
        <f t="shared" si="32"/>
        <v>18.7</v>
      </c>
      <c r="S280" s="141" t="str">
        <f t="shared" si="33"/>
        <v/>
      </c>
      <c r="T280" s="103">
        <f t="shared" si="34"/>
        <v>14678.895</v>
      </c>
      <c r="U280" s="103" t="e">
        <f t="shared" si="35"/>
        <v>#VALUE!</v>
      </c>
      <c r="V280" s="103" t="e">
        <f t="shared" si="36"/>
        <v>#VALUE!</v>
      </c>
      <c r="W280" s="43" t="str">
        <f t="shared" si="37"/>
        <v>B</v>
      </c>
      <c r="X280" s="43">
        <f t="shared" si="38"/>
        <v>18.7</v>
      </c>
      <c r="Y280" s="43">
        <f t="shared" si="39"/>
        <v>75.180000000000007</v>
      </c>
      <c r="Z280" s="43">
        <f>IF(R280&lt;&gt;0,IF(R280=SVS,0,IF(R280=SVSg,0,IF(R280=Stundenverrechnungssatz!G321,0,IF(R280=Stundenverrechnungssatz!I321,0,IF(R280=Stundenverrechnungssatz!K321,0,IF(R280=Stundenverrechnungssatz!M321,0,1)))))))</f>
        <v>0</v>
      </c>
    </row>
    <row r="281" spans="1:26" s="44" customFormat="1" ht="15" customHeight="1" x14ac:dyDescent="0.2">
      <c r="A281" s="99">
        <v>275</v>
      </c>
      <c r="B281" s="99">
        <v>1</v>
      </c>
      <c r="C281" s="100" t="s">
        <v>260</v>
      </c>
      <c r="D281" s="100"/>
      <c r="E281" s="100" t="s">
        <v>315</v>
      </c>
      <c r="F281" s="100">
        <v>207</v>
      </c>
      <c r="G281" s="100" t="s">
        <v>419</v>
      </c>
      <c r="H281" s="100" t="s">
        <v>330</v>
      </c>
      <c r="I281" s="101">
        <v>24.23</v>
      </c>
      <c r="J281" s="145" t="s">
        <v>132</v>
      </c>
      <c r="K281" s="145"/>
      <c r="L281" s="145" t="s">
        <v>516</v>
      </c>
      <c r="M281" s="145" t="s">
        <v>37</v>
      </c>
      <c r="N281" s="145">
        <v>1</v>
      </c>
      <c r="O281" s="145" t="s">
        <v>88</v>
      </c>
      <c r="P281" s="100"/>
      <c r="Q281" s="102">
        <v>39.049999999999997</v>
      </c>
      <c r="R281" s="140">
        <f t="shared" si="32"/>
        <v>18.7</v>
      </c>
      <c r="S281" s="141" t="str">
        <f t="shared" si="33"/>
        <v/>
      </c>
      <c r="T281" s="103">
        <f t="shared" si="34"/>
        <v>946.18149999999991</v>
      </c>
      <c r="U281" s="103" t="e">
        <f t="shared" si="35"/>
        <v>#VALUE!</v>
      </c>
      <c r="V281" s="103" t="e">
        <f t="shared" si="36"/>
        <v>#VALUE!</v>
      </c>
      <c r="W281" s="43" t="str">
        <f t="shared" si="37"/>
        <v>T</v>
      </c>
      <c r="X281" s="43">
        <f t="shared" si="38"/>
        <v>18.7</v>
      </c>
      <c r="Y281" s="43">
        <f t="shared" si="39"/>
        <v>24.23</v>
      </c>
      <c r="Z281" s="43">
        <f>IF(R281&lt;&gt;0,IF(R281=SVS,0,IF(R281=SVSg,0,IF(R281=Stundenverrechnungssatz!G322,0,IF(R281=Stundenverrechnungssatz!I322,0,IF(R281=Stundenverrechnungssatz!K322,0,IF(R281=Stundenverrechnungssatz!M322,0,1)))))))</f>
        <v>0</v>
      </c>
    </row>
    <row r="282" spans="1:26" s="44" customFormat="1" ht="15" customHeight="1" x14ac:dyDescent="0.2">
      <c r="A282" s="51">
        <v>276</v>
      </c>
      <c r="B282" s="99">
        <v>1</v>
      </c>
      <c r="C282" s="100" t="s">
        <v>260</v>
      </c>
      <c r="D282" s="100"/>
      <c r="E282" s="100" t="s">
        <v>315</v>
      </c>
      <c r="F282" s="100">
        <v>208</v>
      </c>
      <c r="G282" s="100" t="s">
        <v>445</v>
      </c>
      <c r="H282" s="100" t="s">
        <v>330</v>
      </c>
      <c r="I282" s="101">
        <v>65.14</v>
      </c>
      <c r="J282" s="145" t="s">
        <v>132</v>
      </c>
      <c r="K282" s="145"/>
      <c r="L282" s="145" t="s">
        <v>515</v>
      </c>
      <c r="M282" s="145" t="s">
        <v>32</v>
      </c>
      <c r="N282" s="145">
        <v>5</v>
      </c>
      <c r="O282" s="145" t="s">
        <v>54</v>
      </c>
      <c r="P282" s="100"/>
      <c r="Q282" s="102">
        <v>195.25</v>
      </c>
      <c r="R282" s="140">
        <f t="shared" si="32"/>
        <v>18.7</v>
      </c>
      <c r="S282" s="141" t="str">
        <f t="shared" si="33"/>
        <v/>
      </c>
      <c r="T282" s="103">
        <f t="shared" si="34"/>
        <v>12718.585000000001</v>
      </c>
      <c r="U282" s="103" t="e">
        <f t="shared" si="35"/>
        <v>#VALUE!</v>
      </c>
      <c r="V282" s="103" t="e">
        <f t="shared" si="36"/>
        <v>#VALUE!</v>
      </c>
      <c r="W282" s="43" t="str">
        <f t="shared" si="37"/>
        <v>B</v>
      </c>
      <c r="X282" s="43">
        <f t="shared" si="38"/>
        <v>18.7</v>
      </c>
      <c r="Y282" s="43">
        <f t="shared" si="39"/>
        <v>65.14</v>
      </c>
      <c r="Z282" s="43">
        <f>IF(R282&lt;&gt;0,IF(R282=SVS,0,IF(R282=SVSg,0,IF(R282=Stundenverrechnungssatz!G323,0,IF(R282=Stundenverrechnungssatz!I323,0,IF(R282=Stundenverrechnungssatz!K323,0,IF(R282=Stundenverrechnungssatz!M323,0,1)))))))</f>
        <v>0</v>
      </c>
    </row>
    <row r="283" spans="1:26" s="44" customFormat="1" ht="15" customHeight="1" x14ac:dyDescent="0.2">
      <c r="A283" s="99">
        <v>277</v>
      </c>
      <c r="B283" s="99">
        <v>1</v>
      </c>
      <c r="C283" s="100" t="s">
        <v>260</v>
      </c>
      <c r="D283" s="100"/>
      <c r="E283" s="100" t="s">
        <v>315</v>
      </c>
      <c r="F283" s="100">
        <v>209</v>
      </c>
      <c r="G283" s="100" t="s">
        <v>446</v>
      </c>
      <c r="H283" s="100" t="s">
        <v>330</v>
      </c>
      <c r="I283" s="101">
        <v>20.239999999999998</v>
      </c>
      <c r="J283" s="145" t="s">
        <v>132</v>
      </c>
      <c r="K283" s="145"/>
      <c r="L283" s="145" t="s">
        <v>45</v>
      </c>
      <c r="M283" s="145" t="s">
        <v>31</v>
      </c>
      <c r="N283" s="145">
        <v>1</v>
      </c>
      <c r="O283" s="145" t="s">
        <v>33</v>
      </c>
      <c r="P283" s="100"/>
      <c r="Q283" s="102">
        <v>39.049999999999997</v>
      </c>
      <c r="R283" s="140">
        <f t="shared" si="32"/>
        <v>18.7</v>
      </c>
      <c r="S283" s="141" t="str">
        <f t="shared" si="33"/>
        <v/>
      </c>
      <c r="T283" s="103">
        <f t="shared" si="34"/>
        <v>790.37199999999984</v>
      </c>
      <c r="U283" s="103" t="e">
        <f t="shared" si="35"/>
        <v>#VALUE!</v>
      </c>
      <c r="V283" s="103" t="e">
        <f t="shared" si="36"/>
        <v>#VALUE!</v>
      </c>
      <c r="W283" s="43" t="str">
        <f t="shared" si="37"/>
        <v>A</v>
      </c>
      <c r="X283" s="43">
        <f t="shared" si="38"/>
        <v>18.7</v>
      </c>
      <c r="Y283" s="43">
        <f t="shared" si="39"/>
        <v>20.239999999999998</v>
      </c>
      <c r="Z283" s="43">
        <f>IF(R283&lt;&gt;0,IF(R283=SVS,0,IF(R283=SVSg,0,IF(R283=Stundenverrechnungssatz!G324,0,IF(R283=Stundenverrechnungssatz!I324,0,IF(R283=Stundenverrechnungssatz!K324,0,IF(R283=Stundenverrechnungssatz!M324,0,1)))))))</f>
        <v>0</v>
      </c>
    </row>
    <row r="284" spans="1:26" s="44" customFormat="1" ht="15" customHeight="1" x14ac:dyDescent="0.2">
      <c r="A284" s="51">
        <v>278</v>
      </c>
      <c r="B284" s="99">
        <v>1</v>
      </c>
      <c r="C284" s="100" t="s">
        <v>260</v>
      </c>
      <c r="D284" s="100"/>
      <c r="E284" s="100" t="s">
        <v>315</v>
      </c>
      <c r="F284" s="100">
        <v>210</v>
      </c>
      <c r="G284" s="100" t="s">
        <v>447</v>
      </c>
      <c r="H284" s="100" t="s">
        <v>330</v>
      </c>
      <c r="I284" s="101">
        <v>65.14</v>
      </c>
      <c r="J284" s="145" t="s">
        <v>132</v>
      </c>
      <c r="K284" s="145"/>
      <c r="L284" s="145" t="s">
        <v>515</v>
      </c>
      <c r="M284" s="145" t="s">
        <v>32</v>
      </c>
      <c r="N284" s="145">
        <v>5</v>
      </c>
      <c r="O284" s="145" t="s">
        <v>54</v>
      </c>
      <c r="P284" s="100"/>
      <c r="Q284" s="102">
        <v>195.25</v>
      </c>
      <c r="R284" s="140">
        <f t="shared" si="32"/>
        <v>18.7</v>
      </c>
      <c r="S284" s="141" t="str">
        <f t="shared" si="33"/>
        <v/>
      </c>
      <c r="T284" s="103">
        <f t="shared" si="34"/>
        <v>12718.585000000001</v>
      </c>
      <c r="U284" s="103" t="e">
        <f t="shared" si="35"/>
        <v>#VALUE!</v>
      </c>
      <c r="V284" s="103" t="e">
        <f t="shared" si="36"/>
        <v>#VALUE!</v>
      </c>
      <c r="W284" s="43" t="str">
        <f t="shared" si="37"/>
        <v>B</v>
      </c>
      <c r="X284" s="43">
        <f t="shared" si="38"/>
        <v>18.7</v>
      </c>
      <c r="Y284" s="43">
        <f t="shared" si="39"/>
        <v>65.14</v>
      </c>
      <c r="Z284" s="43">
        <f>IF(R284&lt;&gt;0,IF(R284=SVS,0,IF(R284=SVSg,0,IF(R284=Stundenverrechnungssatz!G325,0,IF(R284=Stundenverrechnungssatz!I325,0,IF(R284=Stundenverrechnungssatz!K325,0,IF(R284=Stundenverrechnungssatz!M325,0,1)))))))</f>
        <v>0</v>
      </c>
    </row>
    <row r="285" spans="1:26" s="44" customFormat="1" ht="15" customHeight="1" x14ac:dyDescent="0.2">
      <c r="A285" s="99">
        <v>279</v>
      </c>
      <c r="B285" s="99">
        <v>1</v>
      </c>
      <c r="C285" s="100" t="s">
        <v>260</v>
      </c>
      <c r="D285" s="100" t="s">
        <v>320</v>
      </c>
      <c r="E285" s="100" t="s">
        <v>315</v>
      </c>
      <c r="F285" s="100">
        <v>211</v>
      </c>
      <c r="G285" s="100" t="s">
        <v>362</v>
      </c>
      <c r="H285" s="100" t="s">
        <v>338</v>
      </c>
      <c r="I285" s="101">
        <v>11.74</v>
      </c>
      <c r="J285" s="145"/>
      <c r="K285" s="145"/>
      <c r="L285" s="145" t="s">
        <v>521</v>
      </c>
      <c r="M285" s="145" t="s">
        <v>35</v>
      </c>
      <c r="N285" s="145">
        <v>5</v>
      </c>
      <c r="O285" s="145" t="s">
        <v>34</v>
      </c>
      <c r="P285" s="100"/>
      <c r="Q285" s="102">
        <v>195.25</v>
      </c>
      <c r="R285" s="140">
        <f t="shared" si="32"/>
        <v>18.7</v>
      </c>
      <c r="S285" s="141" t="str">
        <f t="shared" si="33"/>
        <v/>
      </c>
      <c r="T285" s="103">
        <f t="shared" si="34"/>
        <v>2292.2350000000001</v>
      </c>
      <c r="U285" s="103" t="e">
        <f t="shared" si="35"/>
        <v>#VALUE!</v>
      </c>
      <c r="V285" s="103" t="e">
        <f t="shared" si="36"/>
        <v>#VALUE!</v>
      </c>
      <c r="W285" s="43" t="str">
        <f t="shared" si="37"/>
        <v>C</v>
      </c>
      <c r="X285" s="43">
        <f t="shared" si="38"/>
        <v>18.7</v>
      </c>
      <c r="Y285" s="43">
        <f t="shared" si="39"/>
        <v>0</v>
      </c>
      <c r="Z285" s="43">
        <f>IF(R285&lt;&gt;0,IF(R285=SVS,0,IF(R285=SVSg,0,IF(R285=Stundenverrechnungssatz!G326,0,IF(R285=Stundenverrechnungssatz!I326,0,IF(R285=Stundenverrechnungssatz!K326,0,IF(R285=Stundenverrechnungssatz!M326,0,1)))))))</f>
        <v>0</v>
      </c>
    </row>
    <row r="286" spans="1:26" s="44" customFormat="1" ht="15" customHeight="1" x14ac:dyDescent="0.2">
      <c r="A286" s="51">
        <v>280</v>
      </c>
      <c r="B286" s="99">
        <v>1</v>
      </c>
      <c r="C286" s="100" t="s">
        <v>260</v>
      </c>
      <c r="D286" s="100"/>
      <c r="E286" s="100" t="s">
        <v>315</v>
      </c>
      <c r="F286" s="100" t="s">
        <v>291</v>
      </c>
      <c r="G286" s="100" t="s">
        <v>363</v>
      </c>
      <c r="H286" s="100" t="s">
        <v>338</v>
      </c>
      <c r="I286" s="101">
        <v>20.75</v>
      </c>
      <c r="J286" s="145"/>
      <c r="K286" s="145"/>
      <c r="L286" s="145" t="s">
        <v>521</v>
      </c>
      <c r="M286" s="145" t="s">
        <v>35</v>
      </c>
      <c r="N286" s="145">
        <v>5</v>
      </c>
      <c r="O286" s="145" t="s">
        <v>34</v>
      </c>
      <c r="P286" s="100"/>
      <c r="Q286" s="102">
        <v>195.25</v>
      </c>
      <c r="R286" s="140">
        <f t="shared" si="32"/>
        <v>18.7</v>
      </c>
      <c r="S286" s="141" t="str">
        <f t="shared" si="33"/>
        <v/>
      </c>
      <c r="T286" s="103">
        <f t="shared" si="34"/>
        <v>4051.4375</v>
      </c>
      <c r="U286" s="103" t="e">
        <f t="shared" si="35"/>
        <v>#VALUE!</v>
      </c>
      <c r="V286" s="103" t="e">
        <f t="shared" si="36"/>
        <v>#VALUE!</v>
      </c>
      <c r="W286" s="43" t="str">
        <f t="shared" si="37"/>
        <v>C</v>
      </c>
      <c r="X286" s="43">
        <f t="shared" si="38"/>
        <v>18.7</v>
      </c>
      <c r="Y286" s="43">
        <f t="shared" si="39"/>
        <v>0</v>
      </c>
      <c r="Z286" s="43">
        <f>IF(R286&lt;&gt;0,IF(R286=SVS,0,IF(R286=SVSg,0,IF(R286=Stundenverrechnungssatz!G327,0,IF(R286=Stundenverrechnungssatz!I327,0,IF(R286=Stundenverrechnungssatz!K327,0,IF(R286=Stundenverrechnungssatz!M327,0,1)))))))</f>
        <v>0</v>
      </c>
    </row>
    <row r="287" spans="1:26" s="44" customFormat="1" ht="15" customHeight="1" x14ac:dyDescent="0.2">
      <c r="A287" s="99">
        <v>281</v>
      </c>
      <c r="B287" s="99">
        <v>1</v>
      </c>
      <c r="C287" s="100" t="s">
        <v>260</v>
      </c>
      <c r="D287" s="100" t="s">
        <v>321</v>
      </c>
      <c r="E287" s="100" t="s">
        <v>315</v>
      </c>
      <c r="F287" s="100">
        <v>212</v>
      </c>
      <c r="G287" s="100" t="s">
        <v>362</v>
      </c>
      <c r="H287" s="100" t="s">
        <v>338</v>
      </c>
      <c r="I287" s="101">
        <v>8.69</v>
      </c>
      <c r="J287" s="145"/>
      <c r="K287" s="145"/>
      <c r="L287" s="145" t="s">
        <v>521</v>
      </c>
      <c r="M287" s="145" t="s">
        <v>35</v>
      </c>
      <c r="N287" s="145">
        <v>5</v>
      </c>
      <c r="O287" s="145" t="s">
        <v>34</v>
      </c>
      <c r="P287" s="100"/>
      <c r="Q287" s="102">
        <v>195.25</v>
      </c>
      <c r="R287" s="140">
        <f t="shared" si="32"/>
        <v>18.7</v>
      </c>
      <c r="S287" s="141" t="str">
        <f t="shared" si="33"/>
        <v/>
      </c>
      <c r="T287" s="103">
        <f t="shared" si="34"/>
        <v>1696.7224999999999</v>
      </c>
      <c r="U287" s="103" t="e">
        <f t="shared" si="35"/>
        <v>#VALUE!</v>
      </c>
      <c r="V287" s="103" t="e">
        <f t="shared" si="36"/>
        <v>#VALUE!</v>
      </c>
      <c r="W287" s="43" t="str">
        <f t="shared" si="37"/>
        <v>C</v>
      </c>
      <c r="X287" s="43">
        <f t="shared" si="38"/>
        <v>18.7</v>
      </c>
      <c r="Y287" s="43">
        <f t="shared" si="39"/>
        <v>0</v>
      </c>
      <c r="Z287" s="43">
        <f>IF(R287&lt;&gt;0,IF(R287=SVS,0,IF(R287=SVSg,0,IF(R287=Stundenverrechnungssatz!G328,0,IF(R287=Stundenverrechnungssatz!I328,0,IF(R287=Stundenverrechnungssatz!K328,0,IF(R287=Stundenverrechnungssatz!M328,0,1)))))))</f>
        <v>0</v>
      </c>
    </row>
    <row r="288" spans="1:26" s="44" customFormat="1" ht="15" customHeight="1" x14ac:dyDescent="0.2">
      <c r="A288" s="51">
        <v>282</v>
      </c>
      <c r="B288" s="99">
        <v>1</v>
      </c>
      <c r="C288" s="100" t="s">
        <v>260</v>
      </c>
      <c r="D288" s="100"/>
      <c r="E288" s="100" t="s">
        <v>315</v>
      </c>
      <c r="F288" s="100" t="s">
        <v>292</v>
      </c>
      <c r="G288" s="100" t="s">
        <v>364</v>
      </c>
      <c r="H288" s="100" t="s">
        <v>338</v>
      </c>
      <c r="I288" s="101">
        <v>15.54</v>
      </c>
      <c r="J288" s="145"/>
      <c r="K288" s="145"/>
      <c r="L288" s="145" t="s">
        <v>521</v>
      </c>
      <c r="M288" s="145" t="s">
        <v>35</v>
      </c>
      <c r="N288" s="145">
        <v>5</v>
      </c>
      <c r="O288" s="145" t="s">
        <v>34</v>
      </c>
      <c r="P288" s="100"/>
      <c r="Q288" s="102">
        <v>195.25</v>
      </c>
      <c r="R288" s="140">
        <f t="shared" si="32"/>
        <v>18.7</v>
      </c>
      <c r="S288" s="141" t="str">
        <f t="shared" si="33"/>
        <v/>
      </c>
      <c r="T288" s="103">
        <f t="shared" si="34"/>
        <v>3034.1849999999999</v>
      </c>
      <c r="U288" s="103" t="e">
        <f t="shared" si="35"/>
        <v>#VALUE!</v>
      </c>
      <c r="V288" s="103" t="e">
        <f t="shared" si="36"/>
        <v>#VALUE!</v>
      </c>
      <c r="W288" s="43" t="str">
        <f t="shared" si="37"/>
        <v>C</v>
      </c>
      <c r="X288" s="43">
        <f t="shared" si="38"/>
        <v>18.7</v>
      </c>
      <c r="Y288" s="43">
        <f t="shared" si="39"/>
        <v>0</v>
      </c>
      <c r="Z288" s="43">
        <f>IF(R288&lt;&gt;0,IF(R288=SVS,0,IF(R288=SVSg,0,IF(R288=Stundenverrechnungssatz!G329,0,IF(R288=Stundenverrechnungssatz!I329,0,IF(R288=Stundenverrechnungssatz!K329,0,IF(R288=Stundenverrechnungssatz!M329,0,1)))))))</f>
        <v>0</v>
      </c>
    </row>
    <row r="289" spans="1:26" s="44" customFormat="1" ht="15" customHeight="1" x14ac:dyDescent="0.2">
      <c r="A289" s="99">
        <v>283</v>
      </c>
      <c r="B289" s="99">
        <v>1</v>
      </c>
      <c r="C289" s="100" t="s">
        <v>260</v>
      </c>
      <c r="D289" s="100"/>
      <c r="E289" s="100" t="s">
        <v>315</v>
      </c>
      <c r="F289" s="100">
        <v>213</v>
      </c>
      <c r="G289" s="100" t="s">
        <v>357</v>
      </c>
      <c r="H289" s="100" t="s">
        <v>330</v>
      </c>
      <c r="I289" s="101">
        <v>66.739999999999995</v>
      </c>
      <c r="J289" s="145" t="s">
        <v>132</v>
      </c>
      <c r="K289" s="145"/>
      <c r="L289" s="145" t="s">
        <v>515</v>
      </c>
      <c r="M289" s="145" t="s">
        <v>32</v>
      </c>
      <c r="N289" s="145">
        <v>5</v>
      </c>
      <c r="O289" s="145" t="s">
        <v>54</v>
      </c>
      <c r="P289" s="100"/>
      <c r="Q289" s="102">
        <v>195.25</v>
      </c>
      <c r="R289" s="140">
        <f t="shared" si="32"/>
        <v>18.7</v>
      </c>
      <c r="S289" s="141" t="str">
        <f t="shared" si="33"/>
        <v/>
      </c>
      <c r="T289" s="103">
        <f t="shared" si="34"/>
        <v>13030.984999999999</v>
      </c>
      <c r="U289" s="103" t="e">
        <f t="shared" si="35"/>
        <v>#VALUE!</v>
      </c>
      <c r="V289" s="103" t="e">
        <f t="shared" si="36"/>
        <v>#VALUE!</v>
      </c>
      <c r="W289" s="43" t="str">
        <f t="shared" si="37"/>
        <v>B</v>
      </c>
      <c r="X289" s="43">
        <f t="shared" si="38"/>
        <v>18.7</v>
      </c>
      <c r="Y289" s="43">
        <f t="shared" si="39"/>
        <v>66.739999999999995</v>
      </c>
      <c r="Z289" s="43">
        <f>IF(R289&lt;&gt;0,IF(R289=SVS,0,IF(R289=SVSg,0,IF(R289=Stundenverrechnungssatz!G330,0,IF(R289=Stundenverrechnungssatz!I330,0,IF(R289=Stundenverrechnungssatz!K330,0,IF(R289=Stundenverrechnungssatz!M330,0,1)))))))</f>
        <v>0</v>
      </c>
    </row>
    <row r="290" spans="1:26" s="44" customFormat="1" ht="15" customHeight="1" x14ac:dyDescent="0.2">
      <c r="A290" s="51">
        <v>284</v>
      </c>
      <c r="B290" s="99">
        <v>1</v>
      </c>
      <c r="C290" s="100" t="s">
        <v>260</v>
      </c>
      <c r="D290" s="100"/>
      <c r="E290" s="100" t="s">
        <v>315</v>
      </c>
      <c r="F290" s="100">
        <v>214</v>
      </c>
      <c r="G290" s="100" t="s">
        <v>404</v>
      </c>
      <c r="H290" s="100" t="s">
        <v>330</v>
      </c>
      <c r="I290" s="101">
        <v>36.71</v>
      </c>
      <c r="J290" s="145" t="s">
        <v>132</v>
      </c>
      <c r="K290" s="145"/>
      <c r="L290" s="145" t="s">
        <v>45</v>
      </c>
      <c r="M290" s="145" t="s">
        <v>31</v>
      </c>
      <c r="N290" s="145">
        <v>1</v>
      </c>
      <c r="O290" s="145" t="s">
        <v>33</v>
      </c>
      <c r="P290" s="100"/>
      <c r="Q290" s="102">
        <v>39.049999999999997</v>
      </c>
      <c r="R290" s="140">
        <f t="shared" si="32"/>
        <v>18.7</v>
      </c>
      <c r="S290" s="141" t="str">
        <f t="shared" si="33"/>
        <v/>
      </c>
      <c r="T290" s="103">
        <f t="shared" si="34"/>
        <v>1433.5255</v>
      </c>
      <c r="U290" s="103" t="e">
        <f t="shared" si="35"/>
        <v>#VALUE!</v>
      </c>
      <c r="V290" s="103" t="e">
        <f t="shared" si="36"/>
        <v>#VALUE!</v>
      </c>
      <c r="W290" s="43" t="str">
        <f t="shared" si="37"/>
        <v>A</v>
      </c>
      <c r="X290" s="43">
        <f t="shared" si="38"/>
        <v>18.7</v>
      </c>
      <c r="Y290" s="43">
        <f t="shared" si="39"/>
        <v>36.71</v>
      </c>
      <c r="Z290" s="43">
        <f>IF(R290&lt;&gt;0,IF(R290=SVS,0,IF(R290=SVSg,0,IF(R290=Stundenverrechnungssatz!G331,0,IF(R290=Stundenverrechnungssatz!I331,0,IF(R290=Stundenverrechnungssatz!K331,0,IF(R290=Stundenverrechnungssatz!M331,0,1)))))))</f>
        <v>0</v>
      </c>
    </row>
    <row r="291" spans="1:26" s="44" customFormat="1" ht="15" customHeight="1" x14ac:dyDescent="0.2">
      <c r="A291" s="99">
        <v>285</v>
      </c>
      <c r="B291" s="99">
        <v>1</v>
      </c>
      <c r="C291" s="100" t="s">
        <v>260</v>
      </c>
      <c r="D291" s="100"/>
      <c r="E291" s="100" t="s">
        <v>315</v>
      </c>
      <c r="F291" s="100">
        <v>215</v>
      </c>
      <c r="G291" s="100" t="s">
        <v>448</v>
      </c>
      <c r="H291" s="100" t="s">
        <v>330</v>
      </c>
      <c r="I291" s="101">
        <v>20.420000000000002</v>
      </c>
      <c r="J291" s="145" t="s">
        <v>132</v>
      </c>
      <c r="K291" s="145"/>
      <c r="L291" s="145" t="s">
        <v>45</v>
      </c>
      <c r="M291" s="145" t="s">
        <v>31</v>
      </c>
      <c r="N291" s="145">
        <v>1</v>
      </c>
      <c r="O291" s="145" t="s">
        <v>33</v>
      </c>
      <c r="P291" s="100"/>
      <c r="Q291" s="102">
        <v>39.049999999999997</v>
      </c>
      <c r="R291" s="140">
        <f t="shared" si="32"/>
        <v>18.7</v>
      </c>
      <c r="S291" s="141" t="str">
        <f t="shared" si="33"/>
        <v/>
      </c>
      <c r="T291" s="103">
        <f t="shared" si="34"/>
        <v>797.40099999999995</v>
      </c>
      <c r="U291" s="103" t="e">
        <f t="shared" si="35"/>
        <v>#VALUE!</v>
      </c>
      <c r="V291" s="103" t="e">
        <f t="shared" si="36"/>
        <v>#VALUE!</v>
      </c>
      <c r="W291" s="43" t="str">
        <f t="shared" si="37"/>
        <v>A</v>
      </c>
      <c r="X291" s="43">
        <f t="shared" si="38"/>
        <v>18.7</v>
      </c>
      <c r="Y291" s="43">
        <f t="shared" si="39"/>
        <v>20.420000000000002</v>
      </c>
      <c r="Z291" s="43">
        <f>IF(R291&lt;&gt;0,IF(R291=SVS,0,IF(R291=SVSg,0,IF(R291=Stundenverrechnungssatz!G332,0,IF(R291=Stundenverrechnungssatz!I332,0,IF(R291=Stundenverrechnungssatz!K332,0,IF(R291=Stundenverrechnungssatz!M332,0,1)))))))</f>
        <v>0</v>
      </c>
    </row>
    <row r="292" spans="1:26" s="44" customFormat="1" ht="15" customHeight="1" x14ac:dyDescent="0.2">
      <c r="A292" s="51">
        <v>286</v>
      </c>
      <c r="B292" s="99">
        <v>1</v>
      </c>
      <c r="C292" s="100" t="s">
        <v>260</v>
      </c>
      <c r="D292" s="100"/>
      <c r="E292" s="100" t="s">
        <v>315</v>
      </c>
      <c r="F292" s="100">
        <v>216</v>
      </c>
      <c r="G292" s="100" t="s">
        <v>449</v>
      </c>
      <c r="H292" s="100" t="s">
        <v>330</v>
      </c>
      <c r="I292" s="101">
        <v>20.64</v>
      </c>
      <c r="J292" s="145"/>
      <c r="K292" s="145"/>
      <c r="L292" s="145" t="s">
        <v>518</v>
      </c>
      <c r="M292" s="145" t="s">
        <v>37</v>
      </c>
      <c r="N292" s="145" t="s">
        <v>125</v>
      </c>
      <c r="O292" s="145" t="s">
        <v>90</v>
      </c>
      <c r="P292" s="100"/>
      <c r="Q292" s="102">
        <v>12</v>
      </c>
      <c r="R292" s="140">
        <f t="shared" si="32"/>
        <v>18.7</v>
      </c>
      <c r="S292" s="141" t="str">
        <f t="shared" si="33"/>
        <v/>
      </c>
      <c r="T292" s="103">
        <f t="shared" si="34"/>
        <v>247.68</v>
      </c>
      <c r="U292" s="103" t="e">
        <f t="shared" si="35"/>
        <v>#VALUE!</v>
      </c>
      <c r="V292" s="103" t="e">
        <f t="shared" si="36"/>
        <v>#VALUE!</v>
      </c>
      <c r="W292" s="43" t="str">
        <f t="shared" si="37"/>
        <v>T</v>
      </c>
      <c r="X292" s="43">
        <f t="shared" si="38"/>
        <v>18.7</v>
      </c>
      <c r="Y292" s="43">
        <f t="shared" si="39"/>
        <v>0</v>
      </c>
      <c r="Z292" s="43">
        <f>IF(R292&lt;&gt;0,IF(R292=SVS,0,IF(R292=SVSg,0,IF(R292=Stundenverrechnungssatz!G333,0,IF(R292=Stundenverrechnungssatz!I333,0,IF(R292=Stundenverrechnungssatz!K333,0,IF(R292=Stundenverrechnungssatz!M333,0,1)))))))</f>
        <v>0</v>
      </c>
    </row>
    <row r="293" spans="1:26" s="44" customFormat="1" ht="15" customHeight="1" x14ac:dyDescent="0.2">
      <c r="A293" s="99">
        <v>287</v>
      </c>
      <c r="B293" s="99">
        <v>1</v>
      </c>
      <c r="C293" s="100" t="s">
        <v>260</v>
      </c>
      <c r="D293" s="100"/>
      <c r="E293" s="100" t="s">
        <v>315</v>
      </c>
      <c r="F293" s="100">
        <v>217</v>
      </c>
      <c r="G293" s="100" t="s">
        <v>323</v>
      </c>
      <c r="H293" s="100" t="s">
        <v>330</v>
      </c>
      <c r="I293" s="101">
        <v>195.85</v>
      </c>
      <c r="J293" s="145" t="s">
        <v>132</v>
      </c>
      <c r="K293" s="145"/>
      <c r="L293" s="145" t="s">
        <v>516</v>
      </c>
      <c r="M293" s="145" t="s">
        <v>74</v>
      </c>
      <c r="N293" s="145" t="s">
        <v>125</v>
      </c>
      <c r="O293" s="145" t="s">
        <v>78</v>
      </c>
      <c r="P293" s="100"/>
      <c r="Q293" s="102">
        <v>12</v>
      </c>
      <c r="R293" s="140">
        <f t="shared" si="32"/>
        <v>18.7</v>
      </c>
      <c r="S293" s="141" t="str">
        <f t="shared" si="33"/>
        <v/>
      </c>
      <c r="T293" s="103">
        <f t="shared" si="34"/>
        <v>2350.1999999999998</v>
      </c>
      <c r="U293" s="103" t="e">
        <f t="shared" si="35"/>
        <v>#VALUE!</v>
      </c>
      <c r="V293" s="103" t="e">
        <f t="shared" si="36"/>
        <v>#VALUE!</v>
      </c>
      <c r="W293" s="43" t="str">
        <f t="shared" si="37"/>
        <v>H</v>
      </c>
      <c r="X293" s="43">
        <f t="shared" si="38"/>
        <v>18.7</v>
      </c>
      <c r="Y293" s="43">
        <f t="shared" si="39"/>
        <v>195.85</v>
      </c>
      <c r="Z293" s="43">
        <f>IF(R293&lt;&gt;0,IF(R293=SVS,0,IF(R293=SVSg,0,IF(R293=Stundenverrechnungssatz!G334,0,IF(R293=Stundenverrechnungssatz!I334,0,IF(R293=Stundenverrechnungssatz!K334,0,IF(R293=Stundenverrechnungssatz!M334,0,1)))))))</f>
        <v>0</v>
      </c>
    </row>
    <row r="294" spans="1:26" s="44" customFormat="1" ht="15" customHeight="1" x14ac:dyDescent="0.2">
      <c r="A294" s="51">
        <v>288</v>
      </c>
      <c r="B294" s="99">
        <v>1</v>
      </c>
      <c r="C294" s="100" t="s">
        <v>260</v>
      </c>
      <c r="D294" s="100"/>
      <c r="E294" s="100" t="s">
        <v>315</v>
      </c>
      <c r="F294" s="100">
        <v>218</v>
      </c>
      <c r="G294" s="100" t="s">
        <v>450</v>
      </c>
      <c r="H294" s="100" t="s">
        <v>330</v>
      </c>
      <c r="I294" s="101">
        <v>9.8800000000000008</v>
      </c>
      <c r="J294" s="145"/>
      <c r="K294" s="145"/>
      <c r="L294" s="145" t="s">
        <v>518</v>
      </c>
      <c r="M294" s="145" t="s">
        <v>37</v>
      </c>
      <c r="N294" s="145" t="s">
        <v>125</v>
      </c>
      <c r="O294" s="145" t="s">
        <v>90</v>
      </c>
      <c r="P294" s="100"/>
      <c r="Q294" s="102">
        <v>12</v>
      </c>
      <c r="R294" s="140">
        <f t="shared" si="32"/>
        <v>18.7</v>
      </c>
      <c r="S294" s="141" t="str">
        <f t="shared" si="33"/>
        <v/>
      </c>
      <c r="T294" s="103">
        <f t="shared" si="34"/>
        <v>118.56</v>
      </c>
      <c r="U294" s="103" t="e">
        <f t="shared" si="35"/>
        <v>#VALUE!</v>
      </c>
      <c r="V294" s="103" t="e">
        <f t="shared" si="36"/>
        <v>#VALUE!</v>
      </c>
      <c r="W294" s="43" t="str">
        <f t="shared" si="37"/>
        <v>T</v>
      </c>
      <c r="X294" s="43">
        <f t="shared" si="38"/>
        <v>18.7</v>
      </c>
      <c r="Y294" s="43">
        <f t="shared" si="39"/>
        <v>0</v>
      </c>
      <c r="Z294" s="43">
        <f>IF(R294&lt;&gt;0,IF(R294=SVS,0,IF(R294=SVSg,0,IF(R294=Stundenverrechnungssatz!G335,0,IF(R294=Stundenverrechnungssatz!I335,0,IF(R294=Stundenverrechnungssatz!K335,0,IF(R294=Stundenverrechnungssatz!M335,0,1)))))))</f>
        <v>0</v>
      </c>
    </row>
    <row r="295" spans="1:26" s="44" customFormat="1" ht="15" customHeight="1" x14ac:dyDescent="0.2">
      <c r="A295" s="99">
        <v>289</v>
      </c>
      <c r="B295" s="99">
        <v>1</v>
      </c>
      <c r="C295" s="100" t="s">
        <v>260</v>
      </c>
      <c r="D295" s="100"/>
      <c r="E295" s="100" t="s">
        <v>315</v>
      </c>
      <c r="F295" s="100" t="s">
        <v>31</v>
      </c>
      <c r="G295" s="100" t="s">
        <v>353</v>
      </c>
      <c r="H295" s="100" t="s">
        <v>330</v>
      </c>
      <c r="I295" s="101">
        <v>143.86000000000001</v>
      </c>
      <c r="J295" s="145" t="s">
        <v>132</v>
      </c>
      <c r="K295" s="145"/>
      <c r="L295" s="145" t="s">
        <v>519</v>
      </c>
      <c r="M295" s="145" t="s">
        <v>68</v>
      </c>
      <c r="N295" s="145">
        <v>5</v>
      </c>
      <c r="O295" s="145" t="s">
        <v>39</v>
      </c>
      <c r="P295" s="100"/>
      <c r="Q295" s="102">
        <v>195.25</v>
      </c>
      <c r="R295" s="140">
        <f t="shared" si="32"/>
        <v>18.7</v>
      </c>
      <c r="S295" s="141" t="str">
        <f t="shared" si="33"/>
        <v/>
      </c>
      <c r="T295" s="103">
        <f t="shared" si="34"/>
        <v>28088.665000000001</v>
      </c>
      <c r="U295" s="103" t="e">
        <f t="shared" si="35"/>
        <v>#VALUE!</v>
      </c>
      <c r="V295" s="103" t="e">
        <f t="shared" si="36"/>
        <v>#VALUE!</v>
      </c>
      <c r="W295" s="43" t="str">
        <f t="shared" si="37"/>
        <v>F</v>
      </c>
      <c r="X295" s="43">
        <f t="shared" si="38"/>
        <v>18.7</v>
      </c>
      <c r="Y295" s="43">
        <f t="shared" si="39"/>
        <v>143.86000000000001</v>
      </c>
      <c r="Z295" s="43">
        <f>IF(R295&lt;&gt;0,IF(R295=SVS,0,IF(R295=SVSg,0,IF(R295=Stundenverrechnungssatz!G336,0,IF(R295=Stundenverrechnungssatz!I336,0,IF(R295=Stundenverrechnungssatz!K336,0,IF(R295=Stundenverrechnungssatz!M336,0,1)))))))</f>
        <v>0</v>
      </c>
    </row>
    <row r="296" spans="1:26" s="44" customFormat="1" ht="15" customHeight="1" x14ac:dyDescent="0.2">
      <c r="A296" s="51">
        <v>290</v>
      </c>
      <c r="B296" s="99">
        <v>1</v>
      </c>
      <c r="C296" s="100" t="s">
        <v>260</v>
      </c>
      <c r="D296" s="100"/>
      <c r="E296" s="100" t="s">
        <v>315</v>
      </c>
      <c r="F296" s="100" t="s">
        <v>32</v>
      </c>
      <c r="G296" s="100" t="s">
        <v>381</v>
      </c>
      <c r="H296" s="100" t="s">
        <v>334</v>
      </c>
      <c r="I296" s="101">
        <v>8.6999999999999993</v>
      </c>
      <c r="J296" s="145" t="s">
        <v>132</v>
      </c>
      <c r="K296" s="145"/>
      <c r="L296" s="145" t="s">
        <v>381</v>
      </c>
      <c r="M296" s="145" t="s">
        <v>64</v>
      </c>
      <c r="N296" s="145">
        <v>5</v>
      </c>
      <c r="O296" s="145" t="s">
        <v>62</v>
      </c>
      <c r="P296" s="100"/>
      <c r="Q296" s="102">
        <v>195.25</v>
      </c>
      <c r="R296" s="140">
        <f t="shared" si="32"/>
        <v>18.7</v>
      </c>
      <c r="S296" s="141" t="str">
        <f t="shared" si="33"/>
        <v/>
      </c>
      <c r="T296" s="103">
        <f t="shared" si="34"/>
        <v>1698.675</v>
      </c>
      <c r="U296" s="103" t="e">
        <f t="shared" si="35"/>
        <v>#VALUE!</v>
      </c>
      <c r="V296" s="103" t="e">
        <f t="shared" si="36"/>
        <v>#VALUE!</v>
      </c>
      <c r="W296" s="43" t="str">
        <f t="shared" si="37"/>
        <v>E</v>
      </c>
      <c r="X296" s="43">
        <f t="shared" si="38"/>
        <v>18.7</v>
      </c>
      <c r="Y296" s="43">
        <f t="shared" si="39"/>
        <v>8.6999999999999993</v>
      </c>
      <c r="Z296" s="43">
        <f>IF(R296&lt;&gt;0,IF(R296=SVS,0,IF(R296=SVSg,0,IF(R296=Stundenverrechnungssatz!G337,0,IF(R296=Stundenverrechnungssatz!I337,0,IF(R296=Stundenverrechnungssatz!K337,0,IF(R296=Stundenverrechnungssatz!M337,0,1)))))))</f>
        <v>0</v>
      </c>
    </row>
    <row r="297" spans="1:26" s="44" customFormat="1" ht="15" customHeight="1" x14ac:dyDescent="0.2">
      <c r="A297" s="99">
        <v>291</v>
      </c>
      <c r="B297" s="99">
        <v>1</v>
      </c>
      <c r="C297" s="100" t="s">
        <v>260</v>
      </c>
      <c r="D297" s="100"/>
      <c r="E297" s="100" t="s">
        <v>315</v>
      </c>
      <c r="F297" s="100" t="s">
        <v>35</v>
      </c>
      <c r="G297" s="100" t="s">
        <v>381</v>
      </c>
      <c r="H297" s="100" t="s">
        <v>334</v>
      </c>
      <c r="I297" s="101">
        <v>9.39</v>
      </c>
      <c r="J297" s="145" t="s">
        <v>132</v>
      </c>
      <c r="K297" s="145"/>
      <c r="L297" s="145" t="s">
        <v>381</v>
      </c>
      <c r="M297" s="145" t="s">
        <v>64</v>
      </c>
      <c r="N297" s="145">
        <v>5</v>
      </c>
      <c r="O297" s="145" t="s">
        <v>62</v>
      </c>
      <c r="P297" s="100"/>
      <c r="Q297" s="102">
        <v>195.25</v>
      </c>
      <c r="R297" s="140">
        <f t="shared" si="32"/>
        <v>18.7</v>
      </c>
      <c r="S297" s="141" t="str">
        <f t="shared" si="33"/>
        <v/>
      </c>
      <c r="T297" s="103">
        <f t="shared" si="34"/>
        <v>1833.3975</v>
      </c>
      <c r="U297" s="103" t="e">
        <f t="shared" si="35"/>
        <v>#VALUE!</v>
      </c>
      <c r="V297" s="103" t="e">
        <f t="shared" si="36"/>
        <v>#VALUE!</v>
      </c>
      <c r="W297" s="43" t="str">
        <f t="shared" si="37"/>
        <v>E</v>
      </c>
      <c r="X297" s="43">
        <f t="shared" si="38"/>
        <v>18.7</v>
      </c>
      <c r="Y297" s="43">
        <f t="shared" si="39"/>
        <v>9.39</v>
      </c>
      <c r="Z297" s="43">
        <f>IF(R297&lt;&gt;0,IF(R297=SVS,0,IF(R297=SVSg,0,IF(R297=Stundenverrechnungssatz!G338,0,IF(R297=Stundenverrechnungssatz!I338,0,IF(R297=Stundenverrechnungssatz!K338,0,IF(R297=Stundenverrechnungssatz!M338,0,1)))))))</f>
        <v>0</v>
      </c>
    </row>
    <row r="298" spans="1:26" s="44" customFormat="1" ht="15" customHeight="1" x14ac:dyDescent="0.2">
      <c r="A298" s="51">
        <v>292</v>
      </c>
      <c r="B298" s="99">
        <v>1</v>
      </c>
      <c r="C298" s="100" t="s">
        <v>260</v>
      </c>
      <c r="D298" s="100"/>
      <c r="E298" s="100" t="s">
        <v>315</v>
      </c>
      <c r="F298" s="100" t="s">
        <v>40</v>
      </c>
      <c r="G298" s="100" t="s">
        <v>353</v>
      </c>
      <c r="H298" s="100" t="s">
        <v>330</v>
      </c>
      <c r="I298" s="101">
        <v>46.94</v>
      </c>
      <c r="J298" s="145" t="s">
        <v>132</v>
      </c>
      <c r="K298" s="145"/>
      <c r="L298" s="145" t="s">
        <v>519</v>
      </c>
      <c r="M298" s="145" t="s">
        <v>68</v>
      </c>
      <c r="N298" s="145">
        <v>5</v>
      </c>
      <c r="O298" s="145" t="s">
        <v>39</v>
      </c>
      <c r="P298" s="100"/>
      <c r="Q298" s="102">
        <v>195.25</v>
      </c>
      <c r="R298" s="140">
        <f t="shared" si="32"/>
        <v>18.7</v>
      </c>
      <c r="S298" s="141" t="str">
        <f t="shared" si="33"/>
        <v/>
      </c>
      <c r="T298" s="103">
        <f t="shared" si="34"/>
        <v>9165.0349999999999</v>
      </c>
      <c r="U298" s="103" t="e">
        <f t="shared" si="35"/>
        <v>#VALUE!</v>
      </c>
      <c r="V298" s="103" t="e">
        <f t="shared" si="36"/>
        <v>#VALUE!</v>
      </c>
      <c r="W298" s="43" t="str">
        <f t="shared" si="37"/>
        <v>F</v>
      </c>
      <c r="X298" s="43">
        <f t="shared" si="38"/>
        <v>18.7</v>
      </c>
      <c r="Y298" s="43">
        <f t="shared" si="39"/>
        <v>46.94</v>
      </c>
      <c r="Z298" s="43">
        <f>IF(R298&lt;&gt;0,IF(R298=SVS,0,IF(R298=SVSg,0,IF(R298=Stundenverrechnungssatz!G339,0,IF(R298=Stundenverrechnungssatz!I339,0,IF(R298=Stundenverrechnungssatz!K339,0,IF(R298=Stundenverrechnungssatz!M339,0,1)))))))</f>
        <v>0</v>
      </c>
    </row>
    <row r="299" spans="1:26" s="44" customFormat="1" ht="15" customHeight="1" x14ac:dyDescent="0.2">
      <c r="A299" s="99">
        <v>293</v>
      </c>
      <c r="B299" s="99">
        <v>1</v>
      </c>
      <c r="C299" s="100" t="s">
        <v>260</v>
      </c>
      <c r="D299" s="100"/>
      <c r="E299" s="100" t="s">
        <v>315</v>
      </c>
      <c r="F299" s="100" t="s">
        <v>68</v>
      </c>
      <c r="G299" s="100" t="s">
        <v>381</v>
      </c>
      <c r="H299" s="100" t="s">
        <v>334</v>
      </c>
      <c r="I299" s="101">
        <v>3.75</v>
      </c>
      <c r="J299" s="145" t="s">
        <v>132</v>
      </c>
      <c r="K299" s="145"/>
      <c r="L299" s="145" t="s">
        <v>381</v>
      </c>
      <c r="M299" s="145" t="s">
        <v>64</v>
      </c>
      <c r="N299" s="145">
        <v>5</v>
      </c>
      <c r="O299" s="145" t="s">
        <v>62</v>
      </c>
      <c r="P299" s="100"/>
      <c r="Q299" s="102">
        <v>195.25</v>
      </c>
      <c r="R299" s="140">
        <f t="shared" si="32"/>
        <v>18.7</v>
      </c>
      <c r="S299" s="141" t="str">
        <f t="shared" si="33"/>
        <v/>
      </c>
      <c r="T299" s="103">
        <f t="shared" si="34"/>
        <v>732.1875</v>
      </c>
      <c r="U299" s="103" t="e">
        <f t="shared" si="35"/>
        <v>#VALUE!</v>
      </c>
      <c r="V299" s="103" t="e">
        <f t="shared" si="36"/>
        <v>#VALUE!</v>
      </c>
      <c r="W299" s="43" t="str">
        <f t="shared" si="37"/>
        <v>E</v>
      </c>
      <c r="X299" s="43">
        <f t="shared" si="38"/>
        <v>18.7</v>
      </c>
      <c r="Y299" s="43">
        <f t="shared" si="39"/>
        <v>3.75</v>
      </c>
      <c r="Z299" s="43">
        <f>IF(R299&lt;&gt;0,IF(R299=SVS,0,IF(R299=SVSg,0,IF(R299=Stundenverrechnungssatz!G340,0,IF(R299=Stundenverrechnungssatz!I340,0,IF(R299=Stundenverrechnungssatz!K340,0,IF(R299=Stundenverrechnungssatz!M340,0,1)))))))</f>
        <v>0</v>
      </c>
    </row>
    <row r="300" spans="1:26" s="44" customFormat="1" ht="15" customHeight="1" x14ac:dyDescent="0.2">
      <c r="A300" s="51">
        <v>294</v>
      </c>
      <c r="B300" s="99">
        <v>1</v>
      </c>
      <c r="C300" s="100" t="s">
        <v>260</v>
      </c>
      <c r="D300" s="100"/>
      <c r="E300" s="100" t="s">
        <v>316</v>
      </c>
      <c r="F300" s="100">
        <v>301</v>
      </c>
      <c r="G300" s="100" t="s">
        <v>357</v>
      </c>
      <c r="H300" s="100" t="s">
        <v>330</v>
      </c>
      <c r="I300" s="101">
        <v>65.14</v>
      </c>
      <c r="J300" s="145" t="s">
        <v>132</v>
      </c>
      <c r="K300" s="145"/>
      <c r="L300" s="145" t="s">
        <v>515</v>
      </c>
      <c r="M300" s="145" t="s">
        <v>32</v>
      </c>
      <c r="N300" s="145">
        <v>5</v>
      </c>
      <c r="O300" s="145" t="s">
        <v>54</v>
      </c>
      <c r="P300" s="100"/>
      <c r="Q300" s="102">
        <v>195.25</v>
      </c>
      <c r="R300" s="140">
        <f t="shared" si="32"/>
        <v>18.7</v>
      </c>
      <c r="S300" s="141" t="str">
        <f t="shared" si="33"/>
        <v/>
      </c>
      <c r="T300" s="103">
        <f t="shared" si="34"/>
        <v>12718.585000000001</v>
      </c>
      <c r="U300" s="103" t="e">
        <f t="shared" si="35"/>
        <v>#VALUE!</v>
      </c>
      <c r="V300" s="103" t="e">
        <f t="shared" si="36"/>
        <v>#VALUE!</v>
      </c>
      <c r="W300" s="43" t="str">
        <f t="shared" si="37"/>
        <v>B</v>
      </c>
      <c r="X300" s="43">
        <f t="shared" si="38"/>
        <v>18.7</v>
      </c>
      <c r="Y300" s="43">
        <f t="shared" si="39"/>
        <v>65.14</v>
      </c>
      <c r="Z300" s="43">
        <f>IF(R300&lt;&gt;0,IF(R300=SVS,0,IF(R300=SVSg,0,IF(R300=Stundenverrechnungssatz!G341,0,IF(R300=Stundenverrechnungssatz!I341,0,IF(R300=Stundenverrechnungssatz!K341,0,IF(R300=Stundenverrechnungssatz!M341,0,1)))))))</f>
        <v>0</v>
      </c>
    </row>
    <row r="301" spans="1:26" s="44" customFormat="1" ht="15" customHeight="1" x14ac:dyDescent="0.2">
      <c r="A301" s="99">
        <v>295</v>
      </c>
      <c r="B301" s="99">
        <v>1</v>
      </c>
      <c r="C301" s="100" t="s">
        <v>260</v>
      </c>
      <c r="D301" s="100"/>
      <c r="E301" s="100" t="s">
        <v>316</v>
      </c>
      <c r="F301" s="100">
        <v>302</v>
      </c>
      <c r="G301" s="100" t="s">
        <v>407</v>
      </c>
      <c r="H301" s="100" t="s">
        <v>330</v>
      </c>
      <c r="I301" s="101">
        <v>19.899999999999999</v>
      </c>
      <c r="J301" s="145" t="s">
        <v>132</v>
      </c>
      <c r="K301" s="145"/>
      <c r="L301" s="145" t="s">
        <v>516</v>
      </c>
      <c r="M301" s="145" t="s">
        <v>31</v>
      </c>
      <c r="N301" s="145">
        <v>1</v>
      </c>
      <c r="O301" s="145" t="s">
        <v>33</v>
      </c>
      <c r="P301" s="100"/>
      <c r="Q301" s="102">
        <v>39.049999999999997</v>
      </c>
      <c r="R301" s="140">
        <f t="shared" si="32"/>
        <v>18.7</v>
      </c>
      <c r="S301" s="141" t="str">
        <f t="shared" si="33"/>
        <v/>
      </c>
      <c r="T301" s="103">
        <f t="shared" si="34"/>
        <v>777.09499999999991</v>
      </c>
      <c r="U301" s="103" t="e">
        <f t="shared" si="35"/>
        <v>#VALUE!</v>
      </c>
      <c r="V301" s="103" t="e">
        <f t="shared" si="36"/>
        <v>#VALUE!</v>
      </c>
      <c r="W301" s="43" t="str">
        <f t="shared" si="37"/>
        <v>A</v>
      </c>
      <c r="X301" s="43">
        <f t="shared" si="38"/>
        <v>18.7</v>
      </c>
      <c r="Y301" s="43">
        <f t="shared" si="39"/>
        <v>19.899999999999999</v>
      </c>
      <c r="Z301" s="43">
        <f>IF(R301&lt;&gt;0,IF(R301=SVS,0,IF(R301=SVSg,0,IF(R301=Stundenverrechnungssatz!G342,0,IF(R301=Stundenverrechnungssatz!I342,0,IF(R301=Stundenverrechnungssatz!K342,0,IF(R301=Stundenverrechnungssatz!M342,0,1)))))))</f>
        <v>0</v>
      </c>
    </row>
    <row r="302" spans="1:26" s="44" customFormat="1" ht="15" customHeight="1" x14ac:dyDescent="0.2">
      <c r="A302" s="51">
        <v>296</v>
      </c>
      <c r="B302" s="99">
        <v>1</v>
      </c>
      <c r="C302" s="100" t="s">
        <v>260</v>
      </c>
      <c r="D302" s="100"/>
      <c r="E302" s="100" t="s">
        <v>316</v>
      </c>
      <c r="F302" s="100">
        <v>303</v>
      </c>
      <c r="G302" s="100" t="s">
        <v>357</v>
      </c>
      <c r="H302" s="100" t="s">
        <v>330</v>
      </c>
      <c r="I302" s="101">
        <v>65.14</v>
      </c>
      <c r="J302" s="145" t="s">
        <v>132</v>
      </c>
      <c r="K302" s="145"/>
      <c r="L302" s="145" t="s">
        <v>515</v>
      </c>
      <c r="M302" s="145" t="s">
        <v>32</v>
      </c>
      <c r="N302" s="145">
        <v>5</v>
      </c>
      <c r="O302" s="145" t="s">
        <v>54</v>
      </c>
      <c r="P302" s="100"/>
      <c r="Q302" s="102">
        <v>195.25</v>
      </c>
      <c r="R302" s="140">
        <f t="shared" si="32"/>
        <v>18.7</v>
      </c>
      <c r="S302" s="141" t="str">
        <f t="shared" si="33"/>
        <v/>
      </c>
      <c r="T302" s="103">
        <f t="shared" si="34"/>
        <v>12718.585000000001</v>
      </c>
      <c r="U302" s="103" t="e">
        <f t="shared" si="35"/>
        <v>#VALUE!</v>
      </c>
      <c r="V302" s="103" t="e">
        <f t="shared" si="36"/>
        <v>#VALUE!</v>
      </c>
      <c r="W302" s="43" t="str">
        <f t="shared" si="37"/>
        <v>B</v>
      </c>
      <c r="X302" s="43">
        <f t="shared" si="38"/>
        <v>18.7</v>
      </c>
      <c r="Y302" s="43">
        <f t="shared" si="39"/>
        <v>65.14</v>
      </c>
      <c r="Z302" s="43">
        <f>IF(R302&lt;&gt;0,IF(R302=SVS,0,IF(R302=SVSg,0,IF(R302=Stundenverrechnungssatz!G343,0,IF(R302=Stundenverrechnungssatz!I343,0,IF(R302=Stundenverrechnungssatz!K343,0,IF(R302=Stundenverrechnungssatz!M343,0,1)))))))</f>
        <v>0</v>
      </c>
    </row>
    <row r="303" spans="1:26" s="44" customFormat="1" ht="15" customHeight="1" x14ac:dyDescent="0.2">
      <c r="A303" s="99">
        <v>297</v>
      </c>
      <c r="B303" s="99">
        <v>1</v>
      </c>
      <c r="C303" s="100" t="s">
        <v>260</v>
      </c>
      <c r="D303" s="100"/>
      <c r="E303" s="100" t="s">
        <v>316</v>
      </c>
      <c r="F303" s="100">
        <v>304</v>
      </c>
      <c r="G303" s="100" t="s">
        <v>357</v>
      </c>
      <c r="H303" s="100" t="s">
        <v>330</v>
      </c>
      <c r="I303" s="101">
        <v>75.52</v>
      </c>
      <c r="J303" s="145" t="s">
        <v>132</v>
      </c>
      <c r="K303" s="145"/>
      <c r="L303" s="145" t="s">
        <v>515</v>
      </c>
      <c r="M303" s="145" t="s">
        <v>32</v>
      </c>
      <c r="N303" s="145">
        <v>5</v>
      </c>
      <c r="O303" s="145" t="s">
        <v>54</v>
      </c>
      <c r="P303" s="100"/>
      <c r="Q303" s="102">
        <v>195.25</v>
      </c>
      <c r="R303" s="140">
        <f t="shared" si="32"/>
        <v>18.7</v>
      </c>
      <c r="S303" s="141" t="str">
        <f t="shared" si="33"/>
        <v/>
      </c>
      <c r="T303" s="103">
        <f t="shared" si="34"/>
        <v>14745.279999999999</v>
      </c>
      <c r="U303" s="103" t="e">
        <f t="shared" si="35"/>
        <v>#VALUE!</v>
      </c>
      <c r="V303" s="103" t="e">
        <f t="shared" si="36"/>
        <v>#VALUE!</v>
      </c>
      <c r="W303" s="43" t="str">
        <f t="shared" si="37"/>
        <v>B</v>
      </c>
      <c r="X303" s="43">
        <f t="shared" si="38"/>
        <v>18.7</v>
      </c>
      <c r="Y303" s="43">
        <f t="shared" si="39"/>
        <v>75.52</v>
      </c>
      <c r="Z303" s="43">
        <f>IF(R303&lt;&gt;0,IF(R303=SVS,0,IF(R303=SVSg,0,IF(R303=Stundenverrechnungssatz!G344,0,IF(R303=Stundenverrechnungssatz!I344,0,IF(R303=Stundenverrechnungssatz!K344,0,IF(R303=Stundenverrechnungssatz!M344,0,1)))))))</f>
        <v>0</v>
      </c>
    </row>
    <row r="304" spans="1:26" s="44" customFormat="1" ht="15" customHeight="1" x14ac:dyDescent="0.2">
      <c r="A304" s="51">
        <v>298</v>
      </c>
      <c r="B304" s="99">
        <v>1</v>
      </c>
      <c r="C304" s="100" t="s">
        <v>260</v>
      </c>
      <c r="D304" s="100"/>
      <c r="E304" s="100" t="s">
        <v>316</v>
      </c>
      <c r="F304" s="100">
        <v>305</v>
      </c>
      <c r="G304" s="100" t="s">
        <v>451</v>
      </c>
      <c r="H304" s="100" t="s">
        <v>330</v>
      </c>
      <c r="I304" s="101">
        <v>24.56</v>
      </c>
      <c r="J304" s="145" t="s">
        <v>132</v>
      </c>
      <c r="K304" s="145"/>
      <c r="L304" s="145" t="s">
        <v>516</v>
      </c>
      <c r="M304" s="145" t="s">
        <v>37</v>
      </c>
      <c r="N304" s="145">
        <v>1</v>
      </c>
      <c r="O304" s="145" t="s">
        <v>88</v>
      </c>
      <c r="P304" s="100"/>
      <c r="Q304" s="102">
        <v>39.049999999999997</v>
      </c>
      <c r="R304" s="140">
        <f t="shared" si="32"/>
        <v>18.7</v>
      </c>
      <c r="S304" s="141" t="str">
        <f t="shared" si="33"/>
        <v/>
      </c>
      <c r="T304" s="103">
        <f t="shared" si="34"/>
        <v>959.06799999999987</v>
      </c>
      <c r="U304" s="103" t="e">
        <f t="shared" si="35"/>
        <v>#VALUE!</v>
      </c>
      <c r="V304" s="103" t="e">
        <f t="shared" si="36"/>
        <v>#VALUE!</v>
      </c>
      <c r="W304" s="43" t="str">
        <f t="shared" si="37"/>
        <v>T</v>
      </c>
      <c r="X304" s="43">
        <f t="shared" si="38"/>
        <v>18.7</v>
      </c>
      <c r="Y304" s="43">
        <f t="shared" si="39"/>
        <v>24.56</v>
      </c>
      <c r="Z304" s="43">
        <f>IF(R304&lt;&gt;0,IF(R304=SVS,0,IF(R304=SVSg,0,IF(R304=Stundenverrechnungssatz!G345,0,IF(R304=Stundenverrechnungssatz!I345,0,IF(R304=Stundenverrechnungssatz!K345,0,IF(R304=Stundenverrechnungssatz!M345,0,1)))))))</f>
        <v>0</v>
      </c>
    </row>
    <row r="305" spans="1:27" s="44" customFormat="1" ht="15" customHeight="1" x14ac:dyDescent="0.2">
      <c r="A305" s="99">
        <v>299</v>
      </c>
      <c r="B305" s="99">
        <v>1</v>
      </c>
      <c r="C305" s="100" t="s">
        <v>260</v>
      </c>
      <c r="D305" s="100"/>
      <c r="E305" s="100" t="s">
        <v>316</v>
      </c>
      <c r="F305" s="100">
        <v>306</v>
      </c>
      <c r="G305" s="100" t="s">
        <v>452</v>
      </c>
      <c r="H305" s="100" t="s">
        <v>330</v>
      </c>
      <c r="I305" s="101">
        <v>75.180000000000007</v>
      </c>
      <c r="J305" s="145" t="s">
        <v>132</v>
      </c>
      <c r="K305" s="145"/>
      <c r="L305" s="145" t="s">
        <v>515</v>
      </c>
      <c r="M305" s="145" t="s">
        <v>32</v>
      </c>
      <c r="N305" s="145">
        <v>5</v>
      </c>
      <c r="O305" s="145" t="s">
        <v>54</v>
      </c>
      <c r="P305" s="100"/>
      <c r="Q305" s="102">
        <v>195.25</v>
      </c>
      <c r="R305" s="140">
        <f t="shared" si="32"/>
        <v>18.7</v>
      </c>
      <c r="S305" s="141" t="str">
        <f t="shared" si="33"/>
        <v/>
      </c>
      <c r="T305" s="103">
        <f t="shared" si="34"/>
        <v>14678.895</v>
      </c>
      <c r="U305" s="103" t="e">
        <f t="shared" si="35"/>
        <v>#VALUE!</v>
      </c>
      <c r="V305" s="103" t="e">
        <f t="shared" si="36"/>
        <v>#VALUE!</v>
      </c>
      <c r="W305" s="43" t="str">
        <f t="shared" si="37"/>
        <v>B</v>
      </c>
      <c r="X305" s="43">
        <f t="shared" si="38"/>
        <v>18.7</v>
      </c>
      <c r="Y305" s="43">
        <f t="shared" si="39"/>
        <v>75.180000000000007</v>
      </c>
      <c r="Z305" s="43">
        <f>IF(R305&lt;&gt;0,IF(R305=SVS,0,IF(R305=SVSg,0,IF(R305=Stundenverrechnungssatz!G346,0,IF(R305=Stundenverrechnungssatz!I346,0,IF(R305=Stundenverrechnungssatz!K346,0,IF(R305=Stundenverrechnungssatz!M346,0,1)))))))</f>
        <v>0</v>
      </c>
    </row>
    <row r="306" spans="1:27" s="44" customFormat="1" ht="15" customHeight="1" x14ac:dyDescent="0.2">
      <c r="A306" s="51">
        <v>300</v>
      </c>
      <c r="B306" s="99">
        <v>1</v>
      </c>
      <c r="C306" s="100" t="s">
        <v>260</v>
      </c>
      <c r="D306" s="100"/>
      <c r="E306" s="100" t="s">
        <v>316</v>
      </c>
      <c r="F306" s="100">
        <v>307</v>
      </c>
      <c r="G306" s="100" t="s">
        <v>411</v>
      </c>
      <c r="H306" s="100" t="s">
        <v>330</v>
      </c>
      <c r="I306" s="101">
        <v>24.23</v>
      </c>
      <c r="J306" s="145" t="s">
        <v>132</v>
      </c>
      <c r="K306" s="145"/>
      <c r="L306" s="145" t="s">
        <v>516</v>
      </c>
      <c r="M306" s="145" t="s">
        <v>37</v>
      </c>
      <c r="N306" s="145">
        <v>1</v>
      </c>
      <c r="O306" s="145" t="s">
        <v>88</v>
      </c>
      <c r="P306" s="100"/>
      <c r="Q306" s="102">
        <v>39.049999999999997</v>
      </c>
      <c r="R306" s="140">
        <f t="shared" si="32"/>
        <v>18.7</v>
      </c>
      <c r="S306" s="141" t="str">
        <f t="shared" si="33"/>
        <v/>
      </c>
      <c r="T306" s="103">
        <f t="shared" si="34"/>
        <v>946.18149999999991</v>
      </c>
      <c r="U306" s="103" t="e">
        <f t="shared" si="35"/>
        <v>#VALUE!</v>
      </c>
      <c r="V306" s="103" t="e">
        <f t="shared" si="36"/>
        <v>#VALUE!</v>
      </c>
      <c r="W306" s="43" t="str">
        <f t="shared" si="37"/>
        <v>T</v>
      </c>
      <c r="X306" s="43">
        <f t="shared" si="38"/>
        <v>18.7</v>
      </c>
      <c r="Y306" s="43">
        <f t="shared" si="39"/>
        <v>24.23</v>
      </c>
      <c r="Z306" s="43">
        <f>IF(R306&lt;&gt;0,IF(R306=SVS,0,IF(R306=SVSg,0,IF(R306=Stundenverrechnungssatz!G347,0,IF(R306=Stundenverrechnungssatz!I347,0,IF(R306=Stundenverrechnungssatz!K347,0,IF(R306=Stundenverrechnungssatz!M347,0,1)))))))</f>
        <v>0</v>
      </c>
    </row>
    <row r="307" spans="1:27" s="44" customFormat="1" ht="15" customHeight="1" x14ac:dyDescent="0.2">
      <c r="A307" s="99">
        <v>301</v>
      </c>
      <c r="B307" s="99">
        <v>1</v>
      </c>
      <c r="C307" s="100" t="s">
        <v>260</v>
      </c>
      <c r="D307" s="100"/>
      <c r="E307" s="100" t="s">
        <v>316</v>
      </c>
      <c r="F307" s="100">
        <v>308</v>
      </c>
      <c r="G307" s="100" t="s">
        <v>452</v>
      </c>
      <c r="H307" s="100" t="s">
        <v>330</v>
      </c>
      <c r="I307" s="101">
        <v>65.14</v>
      </c>
      <c r="J307" s="145" t="s">
        <v>132</v>
      </c>
      <c r="K307" s="145"/>
      <c r="L307" s="145" t="s">
        <v>515</v>
      </c>
      <c r="M307" s="145" t="s">
        <v>32</v>
      </c>
      <c r="N307" s="145">
        <v>5</v>
      </c>
      <c r="O307" s="145" t="s">
        <v>54</v>
      </c>
      <c r="P307" s="100"/>
      <c r="Q307" s="102">
        <v>195.25</v>
      </c>
      <c r="R307" s="140">
        <f t="shared" si="32"/>
        <v>18.7</v>
      </c>
      <c r="S307" s="141" t="str">
        <f t="shared" si="33"/>
        <v/>
      </c>
      <c r="T307" s="103">
        <f t="shared" si="34"/>
        <v>12718.585000000001</v>
      </c>
      <c r="U307" s="103" t="e">
        <f t="shared" si="35"/>
        <v>#VALUE!</v>
      </c>
      <c r="V307" s="103" t="e">
        <f t="shared" si="36"/>
        <v>#VALUE!</v>
      </c>
      <c r="W307" s="43" t="str">
        <f t="shared" si="37"/>
        <v>B</v>
      </c>
      <c r="X307" s="43">
        <f t="shared" si="38"/>
        <v>18.7</v>
      </c>
      <c r="Y307" s="43">
        <f t="shared" si="39"/>
        <v>65.14</v>
      </c>
      <c r="Z307" s="43">
        <f>IF(R307&lt;&gt;0,IF(R307=SVS,0,IF(R307=SVSg,0,IF(R307=Stundenverrechnungssatz!G348,0,IF(R307=Stundenverrechnungssatz!I348,0,IF(R307=Stundenverrechnungssatz!K348,0,IF(R307=Stundenverrechnungssatz!M348,0,1)))))))</f>
        <v>0</v>
      </c>
    </row>
    <row r="308" spans="1:27" s="44" customFormat="1" ht="15" customHeight="1" x14ac:dyDescent="0.2">
      <c r="A308" s="51">
        <v>302</v>
      </c>
      <c r="B308" s="99">
        <v>1</v>
      </c>
      <c r="C308" s="100" t="s">
        <v>260</v>
      </c>
      <c r="D308" s="100"/>
      <c r="E308" s="100" t="s">
        <v>316</v>
      </c>
      <c r="F308" s="100">
        <v>309</v>
      </c>
      <c r="G308" s="100" t="s">
        <v>453</v>
      </c>
      <c r="H308" s="100" t="s">
        <v>330</v>
      </c>
      <c r="I308" s="101">
        <v>20.239999999999998</v>
      </c>
      <c r="J308" s="145" t="s">
        <v>132</v>
      </c>
      <c r="K308" s="145"/>
      <c r="L308" s="145" t="s">
        <v>516</v>
      </c>
      <c r="M308" s="145" t="s">
        <v>37</v>
      </c>
      <c r="N308" s="145">
        <v>1</v>
      </c>
      <c r="O308" s="145" t="s">
        <v>88</v>
      </c>
      <c r="P308" s="100"/>
      <c r="Q308" s="102">
        <v>39.049999999999997</v>
      </c>
      <c r="R308" s="140">
        <f t="shared" si="32"/>
        <v>18.7</v>
      </c>
      <c r="S308" s="141" t="str">
        <f t="shared" si="33"/>
        <v/>
      </c>
      <c r="T308" s="103">
        <f t="shared" si="34"/>
        <v>790.37199999999984</v>
      </c>
      <c r="U308" s="103" t="e">
        <f t="shared" si="35"/>
        <v>#VALUE!</v>
      </c>
      <c r="V308" s="103" t="e">
        <f t="shared" si="36"/>
        <v>#VALUE!</v>
      </c>
      <c r="W308" s="43" t="str">
        <f t="shared" si="37"/>
        <v>T</v>
      </c>
      <c r="X308" s="43">
        <f t="shared" si="38"/>
        <v>18.7</v>
      </c>
      <c r="Y308" s="43">
        <f t="shared" si="39"/>
        <v>20.239999999999998</v>
      </c>
      <c r="Z308" s="43">
        <f>IF(R308&lt;&gt;0,IF(R308=SVS,0,IF(R308=SVSg,0,IF(R308=Stundenverrechnungssatz!G349,0,IF(R308=Stundenverrechnungssatz!I349,0,IF(R308=Stundenverrechnungssatz!K349,0,IF(R308=Stundenverrechnungssatz!M349,0,1)))))))</f>
        <v>0</v>
      </c>
    </row>
    <row r="309" spans="1:27" s="44" customFormat="1" ht="15" customHeight="1" x14ac:dyDescent="0.2">
      <c r="A309" s="99">
        <v>303</v>
      </c>
      <c r="B309" s="99">
        <v>1</v>
      </c>
      <c r="C309" s="100" t="s">
        <v>260</v>
      </c>
      <c r="D309" s="100"/>
      <c r="E309" s="100" t="s">
        <v>316</v>
      </c>
      <c r="F309" s="100">
        <v>310</v>
      </c>
      <c r="G309" s="100" t="s">
        <v>454</v>
      </c>
      <c r="H309" s="100" t="s">
        <v>330</v>
      </c>
      <c r="I309" s="101">
        <v>65.14</v>
      </c>
      <c r="J309" s="145" t="s">
        <v>132</v>
      </c>
      <c r="K309" s="145"/>
      <c r="L309" s="145" t="s">
        <v>515</v>
      </c>
      <c r="M309" s="145" t="s">
        <v>32</v>
      </c>
      <c r="N309" s="145">
        <v>5</v>
      </c>
      <c r="O309" s="145" t="s">
        <v>54</v>
      </c>
      <c r="P309" s="100"/>
      <c r="Q309" s="102">
        <v>195.25</v>
      </c>
      <c r="R309" s="140">
        <f t="shared" si="32"/>
        <v>18.7</v>
      </c>
      <c r="S309" s="141" t="str">
        <f t="shared" si="33"/>
        <v/>
      </c>
      <c r="T309" s="103">
        <f t="shared" si="34"/>
        <v>12718.585000000001</v>
      </c>
      <c r="U309" s="103" t="e">
        <f t="shared" si="35"/>
        <v>#VALUE!</v>
      </c>
      <c r="V309" s="103" t="e">
        <f t="shared" si="36"/>
        <v>#VALUE!</v>
      </c>
      <c r="W309" s="43" t="str">
        <f t="shared" si="37"/>
        <v>B</v>
      </c>
      <c r="X309" s="43">
        <f t="shared" si="38"/>
        <v>18.7</v>
      </c>
      <c r="Y309" s="43">
        <f t="shared" si="39"/>
        <v>65.14</v>
      </c>
      <c r="Z309" s="43">
        <f>IF(R309&lt;&gt;0,IF(R309=SVS,0,IF(R309=SVSg,0,IF(R309=Stundenverrechnungssatz!G350,0,IF(R309=Stundenverrechnungssatz!I350,0,IF(R309=Stundenverrechnungssatz!K350,0,IF(R309=Stundenverrechnungssatz!M350,0,1)))))))</f>
        <v>0</v>
      </c>
    </row>
    <row r="310" spans="1:27" s="45" customFormat="1" ht="15" customHeight="1" x14ac:dyDescent="0.2">
      <c r="A310" s="51">
        <v>304</v>
      </c>
      <c r="B310" s="99">
        <v>1</v>
      </c>
      <c r="C310" s="100" t="s">
        <v>260</v>
      </c>
      <c r="D310" s="100" t="s">
        <v>320</v>
      </c>
      <c r="E310" s="100" t="s">
        <v>316</v>
      </c>
      <c r="F310" s="100">
        <v>311</v>
      </c>
      <c r="G310" s="100" t="s">
        <v>362</v>
      </c>
      <c r="H310" s="100" t="s">
        <v>338</v>
      </c>
      <c r="I310" s="101">
        <v>11.74</v>
      </c>
      <c r="J310" s="145"/>
      <c r="K310" s="145"/>
      <c r="L310" s="145" t="s">
        <v>521</v>
      </c>
      <c r="M310" s="145" t="s">
        <v>35</v>
      </c>
      <c r="N310" s="145">
        <v>5</v>
      </c>
      <c r="O310" s="145" t="s">
        <v>34</v>
      </c>
      <c r="P310" s="100"/>
      <c r="Q310" s="102">
        <v>195.25</v>
      </c>
      <c r="R310" s="140">
        <f t="shared" si="32"/>
        <v>18.7</v>
      </c>
      <c r="S310" s="141" t="str">
        <f t="shared" si="33"/>
        <v/>
      </c>
      <c r="T310" s="103">
        <f t="shared" si="34"/>
        <v>2292.2350000000001</v>
      </c>
      <c r="U310" s="103" t="e">
        <f t="shared" si="35"/>
        <v>#VALUE!</v>
      </c>
      <c r="V310" s="103" t="e">
        <f t="shared" si="36"/>
        <v>#VALUE!</v>
      </c>
      <c r="W310" s="43" t="str">
        <f t="shared" si="37"/>
        <v>C</v>
      </c>
      <c r="X310" s="43">
        <f t="shared" si="38"/>
        <v>18.7</v>
      </c>
      <c r="Y310" s="43">
        <f t="shared" si="39"/>
        <v>0</v>
      </c>
      <c r="Z310" s="43">
        <f>IF(R310&lt;&gt;0,IF(R310=SVS,0,IF(R310=SVSg,0,IF(R310=Stundenverrechnungssatz!G351,0,IF(R310=Stundenverrechnungssatz!I351,0,IF(R310=Stundenverrechnungssatz!K351,0,IF(R310=Stundenverrechnungssatz!M351,0,1)))))))</f>
        <v>0</v>
      </c>
      <c r="AA310" s="44"/>
    </row>
    <row r="311" spans="1:27" s="44" customFormat="1" ht="15" customHeight="1" x14ac:dyDescent="0.2">
      <c r="A311" s="99">
        <v>305</v>
      </c>
      <c r="B311" s="99">
        <v>1</v>
      </c>
      <c r="C311" s="100" t="s">
        <v>260</v>
      </c>
      <c r="D311" s="100"/>
      <c r="E311" s="100" t="s">
        <v>316</v>
      </c>
      <c r="F311" s="100" t="s">
        <v>293</v>
      </c>
      <c r="G311" s="100" t="s">
        <v>363</v>
      </c>
      <c r="H311" s="100" t="s">
        <v>338</v>
      </c>
      <c r="I311" s="101">
        <v>20.75</v>
      </c>
      <c r="J311" s="145"/>
      <c r="K311" s="145"/>
      <c r="L311" s="145" t="s">
        <v>521</v>
      </c>
      <c r="M311" s="145" t="s">
        <v>35</v>
      </c>
      <c r="N311" s="145">
        <v>5</v>
      </c>
      <c r="O311" s="145" t="s">
        <v>34</v>
      </c>
      <c r="P311" s="100"/>
      <c r="Q311" s="102">
        <v>195.25</v>
      </c>
      <c r="R311" s="140">
        <f t="shared" si="32"/>
        <v>18.7</v>
      </c>
      <c r="S311" s="141" t="str">
        <f t="shared" si="33"/>
        <v/>
      </c>
      <c r="T311" s="103">
        <f t="shared" si="34"/>
        <v>4051.4375</v>
      </c>
      <c r="U311" s="103" t="e">
        <f t="shared" si="35"/>
        <v>#VALUE!</v>
      </c>
      <c r="V311" s="103" t="e">
        <f t="shared" si="36"/>
        <v>#VALUE!</v>
      </c>
      <c r="W311" s="43" t="str">
        <f t="shared" si="37"/>
        <v>C</v>
      </c>
      <c r="X311" s="43">
        <f t="shared" si="38"/>
        <v>18.7</v>
      </c>
      <c r="Y311" s="43">
        <f t="shared" si="39"/>
        <v>0</v>
      </c>
      <c r="Z311" s="43">
        <f>IF(R311&lt;&gt;0,IF(R311=SVS,0,IF(R311=SVSg,0,IF(R311=Stundenverrechnungssatz!G352,0,IF(R311=Stundenverrechnungssatz!I352,0,IF(R311=Stundenverrechnungssatz!K352,0,IF(R311=Stundenverrechnungssatz!M352,0,1)))))))</f>
        <v>0</v>
      </c>
    </row>
    <row r="312" spans="1:27" s="44" customFormat="1" ht="15" customHeight="1" x14ac:dyDescent="0.2">
      <c r="A312" s="51">
        <v>306</v>
      </c>
      <c r="B312" s="99">
        <v>1</v>
      </c>
      <c r="C312" s="100" t="s">
        <v>260</v>
      </c>
      <c r="D312" s="100" t="s">
        <v>324</v>
      </c>
      <c r="E312" s="100" t="s">
        <v>316</v>
      </c>
      <c r="F312" s="100">
        <v>312</v>
      </c>
      <c r="G312" s="100" t="s">
        <v>362</v>
      </c>
      <c r="H312" s="100" t="s">
        <v>338</v>
      </c>
      <c r="I312" s="101">
        <v>8.69</v>
      </c>
      <c r="J312" s="145"/>
      <c r="K312" s="145"/>
      <c r="L312" s="145" t="s">
        <v>521</v>
      </c>
      <c r="M312" s="145" t="s">
        <v>35</v>
      </c>
      <c r="N312" s="145">
        <v>5</v>
      </c>
      <c r="O312" s="145" t="s">
        <v>34</v>
      </c>
      <c r="P312" s="100"/>
      <c r="Q312" s="102">
        <v>195.25</v>
      </c>
      <c r="R312" s="140">
        <f t="shared" si="32"/>
        <v>18.7</v>
      </c>
      <c r="S312" s="141" t="str">
        <f t="shared" si="33"/>
        <v/>
      </c>
      <c r="T312" s="103">
        <f t="shared" si="34"/>
        <v>1696.7224999999999</v>
      </c>
      <c r="U312" s="103" t="e">
        <f t="shared" si="35"/>
        <v>#VALUE!</v>
      </c>
      <c r="V312" s="103" t="e">
        <f t="shared" si="36"/>
        <v>#VALUE!</v>
      </c>
      <c r="W312" s="43" t="str">
        <f t="shared" si="37"/>
        <v>C</v>
      </c>
      <c r="X312" s="43">
        <f t="shared" si="38"/>
        <v>18.7</v>
      </c>
      <c r="Y312" s="43">
        <f t="shared" si="39"/>
        <v>0</v>
      </c>
      <c r="Z312" s="43">
        <f>IF(R312&lt;&gt;0,IF(R312=SVS,0,IF(R312=SVSg,0,IF(R312=Stundenverrechnungssatz!G353,0,IF(R312=Stundenverrechnungssatz!I353,0,IF(R312=Stundenverrechnungssatz!K353,0,IF(R312=Stundenverrechnungssatz!M353,0,1)))))))</f>
        <v>0</v>
      </c>
    </row>
    <row r="313" spans="1:27" s="44" customFormat="1" ht="15" customHeight="1" x14ac:dyDescent="0.2">
      <c r="A313" s="99">
        <v>307</v>
      </c>
      <c r="B313" s="99">
        <v>1</v>
      </c>
      <c r="C313" s="100" t="s">
        <v>260</v>
      </c>
      <c r="D313" s="100"/>
      <c r="E313" s="100" t="s">
        <v>316</v>
      </c>
      <c r="F313" s="100" t="s">
        <v>294</v>
      </c>
      <c r="G313" s="100" t="s">
        <v>364</v>
      </c>
      <c r="H313" s="100" t="s">
        <v>338</v>
      </c>
      <c r="I313" s="101">
        <v>15.54</v>
      </c>
      <c r="J313" s="145"/>
      <c r="K313" s="145"/>
      <c r="L313" s="145" t="s">
        <v>521</v>
      </c>
      <c r="M313" s="145" t="s">
        <v>35</v>
      </c>
      <c r="N313" s="145">
        <v>5</v>
      </c>
      <c r="O313" s="145" t="s">
        <v>34</v>
      </c>
      <c r="P313" s="100"/>
      <c r="Q313" s="102">
        <v>195.25</v>
      </c>
      <c r="R313" s="140">
        <f t="shared" si="32"/>
        <v>18.7</v>
      </c>
      <c r="S313" s="141" t="str">
        <f t="shared" si="33"/>
        <v/>
      </c>
      <c r="T313" s="103">
        <f t="shared" si="34"/>
        <v>3034.1849999999999</v>
      </c>
      <c r="U313" s="103" t="e">
        <f t="shared" si="35"/>
        <v>#VALUE!</v>
      </c>
      <c r="V313" s="103" t="e">
        <f t="shared" si="36"/>
        <v>#VALUE!</v>
      </c>
      <c r="W313" s="43" t="str">
        <f t="shared" si="37"/>
        <v>C</v>
      </c>
      <c r="X313" s="43">
        <f t="shared" si="38"/>
        <v>18.7</v>
      </c>
      <c r="Y313" s="43">
        <f t="shared" si="39"/>
        <v>0</v>
      </c>
      <c r="Z313" s="43">
        <f>IF(R313&lt;&gt;0,IF(R313=SVS,0,IF(R313=SVSg,0,IF(R313=Stundenverrechnungssatz!G354,0,IF(R313=Stundenverrechnungssatz!I354,0,IF(R313=Stundenverrechnungssatz!K354,0,IF(R313=Stundenverrechnungssatz!M354,0,1)))))))</f>
        <v>0</v>
      </c>
    </row>
    <row r="314" spans="1:27" s="44" customFormat="1" ht="15" customHeight="1" x14ac:dyDescent="0.2">
      <c r="A314" s="51">
        <v>308</v>
      </c>
      <c r="B314" s="99">
        <v>1</v>
      </c>
      <c r="C314" s="100" t="s">
        <v>260</v>
      </c>
      <c r="D314" s="100"/>
      <c r="E314" s="100" t="s">
        <v>316</v>
      </c>
      <c r="F314" s="100">
        <v>313</v>
      </c>
      <c r="G314" s="100" t="s">
        <v>357</v>
      </c>
      <c r="H314" s="100" t="s">
        <v>330</v>
      </c>
      <c r="I314" s="101">
        <v>66.739999999999995</v>
      </c>
      <c r="J314" s="145" t="s">
        <v>132</v>
      </c>
      <c r="K314" s="145"/>
      <c r="L314" s="145" t="s">
        <v>515</v>
      </c>
      <c r="M314" s="145" t="s">
        <v>32</v>
      </c>
      <c r="N314" s="145">
        <v>5</v>
      </c>
      <c r="O314" s="145" t="s">
        <v>54</v>
      </c>
      <c r="P314" s="100"/>
      <c r="Q314" s="102">
        <v>195.25</v>
      </c>
      <c r="R314" s="140">
        <f t="shared" si="32"/>
        <v>18.7</v>
      </c>
      <c r="S314" s="141" t="str">
        <f t="shared" si="33"/>
        <v/>
      </c>
      <c r="T314" s="103">
        <f t="shared" si="34"/>
        <v>13030.984999999999</v>
      </c>
      <c r="U314" s="103" t="e">
        <f t="shared" si="35"/>
        <v>#VALUE!</v>
      </c>
      <c r="V314" s="103" t="e">
        <f t="shared" si="36"/>
        <v>#VALUE!</v>
      </c>
      <c r="W314" s="43" t="str">
        <f t="shared" si="37"/>
        <v>B</v>
      </c>
      <c r="X314" s="43">
        <f t="shared" si="38"/>
        <v>18.7</v>
      </c>
      <c r="Y314" s="43">
        <f t="shared" si="39"/>
        <v>66.739999999999995</v>
      </c>
      <c r="Z314" s="43">
        <f>IF(R314&lt;&gt;0,IF(R314=SVS,0,IF(R314=SVSg,0,IF(R314=Stundenverrechnungssatz!G355,0,IF(R314=Stundenverrechnungssatz!I355,0,IF(R314=Stundenverrechnungssatz!K355,0,IF(R314=Stundenverrechnungssatz!M355,0,1)))))))</f>
        <v>0</v>
      </c>
    </row>
    <row r="315" spans="1:27" s="44" customFormat="1" ht="15" customHeight="1" x14ac:dyDescent="0.2">
      <c r="A315" s="99">
        <v>309</v>
      </c>
      <c r="B315" s="99">
        <v>1</v>
      </c>
      <c r="C315" s="100" t="s">
        <v>260</v>
      </c>
      <c r="D315" s="100"/>
      <c r="E315" s="100" t="s">
        <v>316</v>
      </c>
      <c r="F315" s="100">
        <v>314</v>
      </c>
      <c r="G315" s="100" t="s">
        <v>455</v>
      </c>
      <c r="H315" s="100" t="s">
        <v>330</v>
      </c>
      <c r="I315" s="101">
        <v>21.58</v>
      </c>
      <c r="J315" s="145" t="s">
        <v>132</v>
      </c>
      <c r="K315" s="145"/>
      <c r="L315" s="145" t="s">
        <v>516</v>
      </c>
      <c r="M315" s="145" t="s">
        <v>32</v>
      </c>
      <c r="N315" s="145">
        <v>1</v>
      </c>
      <c r="O315" s="145" t="s">
        <v>57</v>
      </c>
      <c r="P315" s="100"/>
      <c r="Q315" s="102">
        <v>39.049999999999997</v>
      </c>
      <c r="R315" s="140">
        <f t="shared" si="32"/>
        <v>18.7</v>
      </c>
      <c r="S315" s="141" t="str">
        <f t="shared" si="33"/>
        <v/>
      </c>
      <c r="T315" s="103">
        <f t="shared" si="34"/>
        <v>842.69899999999984</v>
      </c>
      <c r="U315" s="103" t="e">
        <f t="shared" si="35"/>
        <v>#VALUE!</v>
      </c>
      <c r="V315" s="103" t="e">
        <f t="shared" si="36"/>
        <v>#VALUE!</v>
      </c>
      <c r="W315" s="43" t="str">
        <f t="shared" si="37"/>
        <v>B</v>
      </c>
      <c r="X315" s="43">
        <f t="shared" si="38"/>
        <v>18.7</v>
      </c>
      <c r="Y315" s="43">
        <f t="shared" si="39"/>
        <v>21.58</v>
      </c>
      <c r="Z315" s="43">
        <f>IF(R315&lt;&gt;0,IF(R315=SVS,0,IF(R315=SVSg,0,IF(R315=Stundenverrechnungssatz!G356,0,IF(R315=Stundenverrechnungssatz!I356,0,IF(R315=Stundenverrechnungssatz!K356,0,IF(R315=Stundenverrechnungssatz!M356,0,1)))))))</f>
        <v>0</v>
      </c>
    </row>
    <row r="316" spans="1:27" s="44" customFormat="1" ht="15" customHeight="1" x14ac:dyDescent="0.2">
      <c r="A316" s="51">
        <v>310</v>
      </c>
      <c r="B316" s="99">
        <v>1</v>
      </c>
      <c r="C316" s="100" t="s">
        <v>260</v>
      </c>
      <c r="D316" s="100"/>
      <c r="E316" s="100" t="s">
        <v>316</v>
      </c>
      <c r="F316" s="100" t="s">
        <v>31</v>
      </c>
      <c r="G316" s="100" t="s">
        <v>353</v>
      </c>
      <c r="H316" s="100" t="s">
        <v>330</v>
      </c>
      <c r="I316" s="101">
        <v>122.44</v>
      </c>
      <c r="J316" s="145" t="s">
        <v>132</v>
      </c>
      <c r="K316" s="145"/>
      <c r="L316" s="145" t="s">
        <v>519</v>
      </c>
      <c r="M316" s="145" t="s">
        <v>68</v>
      </c>
      <c r="N316" s="145">
        <v>5</v>
      </c>
      <c r="O316" s="145" t="s">
        <v>39</v>
      </c>
      <c r="P316" s="100"/>
      <c r="Q316" s="102">
        <v>195.25</v>
      </c>
      <c r="R316" s="140">
        <f t="shared" si="32"/>
        <v>18.7</v>
      </c>
      <c r="S316" s="141" t="str">
        <f t="shared" si="33"/>
        <v/>
      </c>
      <c r="T316" s="103">
        <f t="shared" si="34"/>
        <v>23906.41</v>
      </c>
      <c r="U316" s="103" t="e">
        <f t="shared" si="35"/>
        <v>#VALUE!</v>
      </c>
      <c r="V316" s="103" t="e">
        <f t="shared" si="36"/>
        <v>#VALUE!</v>
      </c>
      <c r="W316" s="43" t="str">
        <f t="shared" si="37"/>
        <v>F</v>
      </c>
      <c r="X316" s="43">
        <f t="shared" si="38"/>
        <v>18.7</v>
      </c>
      <c r="Y316" s="43">
        <f t="shared" si="39"/>
        <v>122.44</v>
      </c>
      <c r="Z316" s="43">
        <f>IF(R316&lt;&gt;0,IF(R316=SVS,0,IF(R316=SVSg,0,IF(R316=Stundenverrechnungssatz!G357,0,IF(R316=Stundenverrechnungssatz!I357,0,IF(R316=Stundenverrechnungssatz!K357,0,IF(R316=Stundenverrechnungssatz!M357,0,1)))))))</f>
        <v>0</v>
      </c>
    </row>
    <row r="317" spans="1:27" s="44" customFormat="1" ht="15" customHeight="1" x14ac:dyDescent="0.2">
      <c r="A317" s="99">
        <v>311</v>
      </c>
      <c r="B317" s="99">
        <v>1</v>
      </c>
      <c r="C317" s="100" t="s">
        <v>260</v>
      </c>
      <c r="D317" s="100"/>
      <c r="E317" s="100" t="s">
        <v>316</v>
      </c>
      <c r="F317" s="100" t="s">
        <v>32</v>
      </c>
      <c r="G317" s="100" t="s">
        <v>381</v>
      </c>
      <c r="H317" s="100" t="s">
        <v>334</v>
      </c>
      <c r="I317" s="101">
        <v>6.61</v>
      </c>
      <c r="J317" s="145" t="s">
        <v>132</v>
      </c>
      <c r="K317" s="145"/>
      <c r="L317" s="145" t="s">
        <v>381</v>
      </c>
      <c r="M317" s="145" t="s">
        <v>64</v>
      </c>
      <c r="N317" s="145">
        <v>5</v>
      </c>
      <c r="O317" s="145" t="s">
        <v>62</v>
      </c>
      <c r="P317" s="100"/>
      <c r="Q317" s="102">
        <v>195.25</v>
      </c>
      <c r="R317" s="140">
        <f t="shared" si="32"/>
        <v>18.7</v>
      </c>
      <c r="S317" s="141" t="str">
        <f t="shared" si="33"/>
        <v/>
      </c>
      <c r="T317" s="103">
        <f t="shared" si="34"/>
        <v>1290.6025</v>
      </c>
      <c r="U317" s="103" t="e">
        <f t="shared" si="35"/>
        <v>#VALUE!</v>
      </c>
      <c r="V317" s="103" t="e">
        <f t="shared" si="36"/>
        <v>#VALUE!</v>
      </c>
      <c r="W317" s="43" t="str">
        <f t="shared" si="37"/>
        <v>E</v>
      </c>
      <c r="X317" s="43">
        <f t="shared" si="38"/>
        <v>18.7</v>
      </c>
      <c r="Y317" s="43">
        <f t="shared" si="39"/>
        <v>6.61</v>
      </c>
      <c r="Z317" s="43">
        <f>IF(R317&lt;&gt;0,IF(R317=SVS,0,IF(R317=SVSg,0,IF(R317=Stundenverrechnungssatz!G358,0,IF(R317=Stundenverrechnungssatz!I358,0,IF(R317=Stundenverrechnungssatz!K358,0,IF(R317=Stundenverrechnungssatz!M358,0,1)))))))</f>
        <v>0</v>
      </c>
    </row>
    <row r="318" spans="1:27" s="44" customFormat="1" ht="15" customHeight="1" x14ac:dyDescent="0.2">
      <c r="A318" s="51">
        <v>312</v>
      </c>
      <c r="B318" s="99">
        <v>1</v>
      </c>
      <c r="C318" s="100" t="s">
        <v>260</v>
      </c>
      <c r="D318" s="100"/>
      <c r="E318" s="100" t="s">
        <v>316</v>
      </c>
      <c r="F318" s="100" t="s">
        <v>35</v>
      </c>
      <c r="G318" s="100" t="s">
        <v>381</v>
      </c>
      <c r="H318" s="100" t="s">
        <v>334</v>
      </c>
      <c r="I318" s="101">
        <v>7.09</v>
      </c>
      <c r="J318" s="145" t="s">
        <v>132</v>
      </c>
      <c r="K318" s="145"/>
      <c r="L318" s="145" t="s">
        <v>381</v>
      </c>
      <c r="M318" s="145" t="s">
        <v>64</v>
      </c>
      <c r="N318" s="145">
        <v>5</v>
      </c>
      <c r="O318" s="145" t="s">
        <v>62</v>
      </c>
      <c r="P318" s="100"/>
      <c r="Q318" s="102">
        <v>195.25</v>
      </c>
      <c r="R318" s="140">
        <f t="shared" si="32"/>
        <v>18.7</v>
      </c>
      <c r="S318" s="141" t="str">
        <f t="shared" si="33"/>
        <v/>
      </c>
      <c r="T318" s="103">
        <f t="shared" si="34"/>
        <v>1384.3225</v>
      </c>
      <c r="U318" s="103" t="e">
        <f t="shared" si="35"/>
        <v>#VALUE!</v>
      </c>
      <c r="V318" s="103" t="e">
        <f t="shared" si="36"/>
        <v>#VALUE!</v>
      </c>
      <c r="W318" s="43" t="str">
        <f t="shared" si="37"/>
        <v>E</v>
      </c>
      <c r="X318" s="43">
        <f t="shared" si="38"/>
        <v>18.7</v>
      </c>
      <c r="Y318" s="43">
        <f t="shared" si="39"/>
        <v>7.09</v>
      </c>
      <c r="Z318" s="43">
        <f>IF(R318&lt;&gt;0,IF(R318=SVS,0,IF(R318=SVSg,0,IF(R318=Stundenverrechnungssatz!G359,0,IF(R318=Stundenverrechnungssatz!I359,0,IF(R318=Stundenverrechnungssatz!K359,0,IF(R318=Stundenverrechnungssatz!M359,0,1)))))))</f>
        <v>0</v>
      </c>
    </row>
    <row r="319" spans="1:27" s="44" customFormat="1" ht="15" customHeight="1" x14ac:dyDescent="0.2">
      <c r="A319" s="99">
        <v>313</v>
      </c>
      <c r="B319" s="99">
        <v>1</v>
      </c>
      <c r="C319" s="100" t="s">
        <v>261</v>
      </c>
      <c r="D319" s="100" t="s">
        <v>314</v>
      </c>
      <c r="E319" s="100">
        <v>1</v>
      </c>
      <c r="F319" s="100">
        <v>1</v>
      </c>
      <c r="G319" s="100" t="s">
        <v>456</v>
      </c>
      <c r="H319" s="100" t="s">
        <v>334</v>
      </c>
      <c r="I319" s="101">
        <v>18.86</v>
      </c>
      <c r="J319" s="145" t="s">
        <v>132</v>
      </c>
      <c r="K319" s="145">
        <v>128.55000000000001</v>
      </c>
      <c r="L319" s="145" t="s">
        <v>519</v>
      </c>
      <c r="M319" s="145" t="s">
        <v>68</v>
      </c>
      <c r="N319" s="145">
        <v>5</v>
      </c>
      <c r="O319" s="145" t="s">
        <v>39</v>
      </c>
      <c r="P319" s="100"/>
      <c r="Q319" s="102">
        <v>195.25</v>
      </c>
      <c r="R319" s="140">
        <f t="shared" si="32"/>
        <v>18.7</v>
      </c>
      <c r="S319" s="141" t="str">
        <f t="shared" si="33"/>
        <v/>
      </c>
      <c r="T319" s="103">
        <f t="shared" si="34"/>
        <v>3682.415</v>
      </c>
      <c r="U319" s="103" t="e">
        <f t="shared" si="35"/>
        <v>#VALUE!</v>
      </c>
      <c r="V319" s="103" t="e">
        <f t="shared" si="36"/>
        <v>#VALUE!</v>
      </c>
      <c r="W319" s="43" t="str">
        <f t="shared" si="37"/>
        <v>F</v>
      </c>
      <c r="X319" s="43">
        <f t="shared" si="38"/>
        <v>18.7</v>
      </c>
      <c r="Y319" s="43">
        <f t="shared" si="39"/>
        <v>18.86</v>
      </c>
      <c r="Z319" s="43">
        <f>IF(R319&lt;&gt;0,IF(R319=SVS,0,IF(R319=SVSg,0,IF(R319=Stundenverrechnungssatz!G360,0,IF(R319=Stundenverrechnungssatz!I360,0,IF(R319=Stundenverrechnungssatz!K360,0,IF(R319=Stundenverrechnungssatz!M360,0,1)))))))</f>
        <v>0</v>
      </c>
    </row>
    <row r="320" spans="1:27" s="44" customFormat="1" ht="15" customHeight="1" x14ac:dyDescent="0.2">
      <c r="A320" s="51">
        <v>314</v>
      </c>
      <c r="B320" s="99">
        <v>1</v>
      </c>
      <c r="C320" s="100" t="s">
        <v>261</v>
      </c>
      <c r="D320" s="100" t="s">
        <v>314</v>
      </c>
      <c r="E320" s="100">
        <v>2</v>
      </c>
      <c r="F320" s="100">
        <v>2</v>
      </c>
      <c r="G320" s="100" t="s">
        <v>457</v>
      </c>
      <c r="H320" s="100" t="s">
        <v>334</v>
      </c>
      <c r="I320" s="101">
        <v>26.84</v>
      </c>
      <c r="J320" s="145" t="s">
        <v>132</v>
      </c>
      <c r="K320" s="145"/>
      <c r="L320" s="145" t="s">
        <v>519</v>
      </c>
      <c r="M320" s="145" t="s">
        <v>68</v>
      </c>
      <c r="N320" s="145">
        <v>5</v>
      </c>
      <c r="O320" s="145" t="s">
        <v>39</v>
      </c>
      <c r="P320" s="100"/>
      <c r="Q320" s="102">
        <v>195.25</v>
      </c>
      <c r="R320" s="140">
        <f t="shared" si="32"/>
        <v>18.7</v>
      </c>
      <c r="S320" s="141" t="str">
        <f t="shared" si="33"/>
        <v/>
      </c>
      <c r="T320" s="103">
        <f t="shared" si="34"/>
        <v>5240.51</v>
      </c>
      <c r="U320" s="103" t="e">
        <f t="shared" si="35"/>
        <v>#VALUE!</v>
      </c>
      <c r="V320" s="103" t="e">
        <f t="shared" si="36"/>
        <v>#VALUE!</v>
      </c>
      <c r="W320" s="43" t="str">
        <f t="shared" si="37"/>
        <v>F</v>
      </c>
      <c r="X320" s="43">
        <f t="shared" si="38"/>
        <v>18.7</v>
      </c>
      <c r="Y320" s="43">
        <f t="shared" si="39"/>
        <v>26.84</v>
      </c>
      <c r="Z320" s="43">
        <f>IF(R320&lt;&gt;0,IF(R320=SVS,0,IF(R320=SVSg,0,IF(R320=Stundenverrechnungssatz!G361,0,IF(R320=Stundenverrechnungssatz!I361,0,IF(R320=Stundenverrechnungssatz!K361,0,IF(R320=Stundenverrechnungssatz!M361,0,1)))))))</f>
        <v>0</v>
      </c>
    </row>
    <row r="321" spans="1:27" s="44" customFormat="1" ht="15" customHeight="1" x14ac:dyDescent="0.2">
      <c r="A321" s="99">
        <v>315</v>
      </c>
      <c r="B321" s="99">
        <v>1</v>
      </c>
      <c r="C321" s="100" t="s">
        <v>261</v>
      </c>
      <c r="D321" s="100" t="s">
        <v>314</v>
      </c>
      <c r="E321" s="100">
        <v>3</v>
      </c>
      <c r="F321" s="100">
        <v>3</v>
      </c>
      <c r="G321" s="100" t="s">
        <v>458</v>
      </c>
      <c r="H321" s="100" t="s">
        <v>334</v>
      </c>
      <c r="I321" s="101">
        <v>62.3</v>
      </c>
      <c r="J321" s="145" t="s">
        <v>132</v>
      </c>
      <c r="K321" s="145"/>
      <c r="L321" s="145" t="s">
        <v>519</v>
      </c>
      <c r="M321" s="145" t="s">
        <v>68</v>
      </c>
      <c r="N321" s="145">
        <v>5</v>
      </c>
      <c r="O321" s="145" t="s">
        <v>39</v>
      </c>
      <c r="P321" s="100"/>
      <c r="Q321" s="102">
        <v>195.25</v>
      </c>
      <c r="R321" s="140">
        <f t="shared" si="32"/>
        <v>18.7</v>
      </c>
      <c r="S321" s="141" t="str">
        <f t="shared" si="33"/>
        <v/>
      </c>
      <c r="T321" s="103">
        <f t="shared" si="34"/>
        <v>12164.074999999999</v>
      </c>
      <c r="U321" s="103" t="e">
        <f t="shared" si="35"/>
        <v>#VALUE!</v>
      </c>
      <c r="V321" s="103" t="e">
        <f t="shared" si="36"/>
        <v>#VALUE!</v>
      </c>
      <c r="W321" s="43" t="str">
        <f t="shared" si="37"/>
        <v>F</v>
      </c>
      <c r="X321" s="43">
        <f t="shared" si="38"/>
        <v>18.7</v>
      </c>
      <c r="Y321" s="43">
        <f t="shared" si="39"/>
        <v>62.3</v>
      </c>
      <c r="Z321" s="43">
        <f>IF(R321&lt;&gt;0,IF(R321=SVS,0,IF(R321=SVSg,0,IF(R321=Stundenverrechnungssatz!G362,0,IF(R321=Stundenverrechnungssatz!I362,0,IF(R321=Stundenverrechnungssatz!K362,0,IF(R321=Stundenverrechnungssatz!M362,0,1)))))))</f>
        <v>0</v>
      </c>
    </row>
    <row r="322" spans="1:27" s="44" customFormat="1" ht="15" customHeight="1" x14ac:dyDescent="0.2">
      <c r="A322" s="51">
        <v>316</v>
      </c>
      <c r="B322" s="99">
        <v>1</v>
      </c>
      <c r="C322" s="100" t="s">
        <v>261</v>
      </c>
      <c r="D322" s="100" t="s">
        <v>314</v>
      </c>
      <c r="E322" s="100">
        <v>4</v>
      </c>
      <c r="F322" s="100">
        <v>4</v>
      </c>
      <c r="G322" s="100" t="s">
        <v>351</v>
      </c>
      <c r="H322" s="100" t="s">
        <v>334</v>
      </c>
      <c r="I322" s="101">
        <v>4.3</v>
      </c>
      <c r="J322" s="145" t="s">
        <v>132</v>
      </c>
      <c r="K322" s="145"/>
      <c r="L322" s="145" t="s">
        <v>519</v>
      </c>
      <c r="M322" s="145" t="s">
        <v>68</v>
      </c>
      <c r="N322" s="145">
        <v>5</v>
      </c>
      <c r="O322" s="145" t="s">
        <v>39</v>
      </c>
      <c r="P322" s="100"/>
      <c r="Q322" s="102">
        <v>195.25</v>
      </c>
      <c r="R322" s="140">
        <f t="shared" si="32"/>
        <v>18.7</v>
      </c>
      <c r="S322" s="141" t="str">
        <f t="shared" si="33"/>
        <v/>
      </c>
      <c r="T322" s="103">
        <f t="shared" si="34"/>
        <v>839.57499999999993</v>
      </c>
      <c r="U322" s="103" t="e">
        <f t="shared" si="35"/>
        <v>#VALUE!</v>
      </c>
      <c r="V322" s="103" t="e">
        <f t="shared" si="36"/>
        <v>#VALUE!</v>
      </c>
      <c r="W322" s="43" t="str">
        <f t="shared" si="37"/>
        <v>F</v>
      </c>
      <c r="X322" s="43">
        <f t="shared" si="38"/>
        <v>18.7</v>
      </c>
      <c r="Y322" s="43">
        <f t="shared" si="39"/>
        <v>4.3</v>
      </c>
      <c r="Z322" s="43">
        <f>IF(R322&lt;&gt;0,IF(R322=SVS,0,IF(R322=SVSg,0,IF(R322=Stundenverrechnungssatz!G363,0,IF(R322=Stundenverrechnungssatz!I363,0,IF(R322=Stundenverrechnungssatz!K363,0,IF(R322=Stundenverrechnungssatz!M363,0,1)))))))</f>
        <v>0</v>
      </c>
    </row>
    <row r="323" spans="1:27" s="44" customFormat="1" ht="15" customHeight="1" x14ac:dyDescent="0.2">
      <c r="A323" s="99">
        <v>317</v>
      </c>
      <c r="B323" s="99">
        <v>1</v>
      </c>
      <c r="C323" s="100" t="s">
        <v>261</v>
      </c>
      <c r="D323" s="100" t="s">
        <v>314</v>
      </c>
      <c r="E323" s="100">
        <v>6</v>
      </c>
      <c r="F323" s="100">
        <v>5</v>
      </c>
      <c r="G323" s="100" t="s">
        <v>459</v>
      </c>
      <c r="H323" s="100" t="s">
        <v>330</v>
      </c>
      <c r="I323" s="101">
        <v>17.62</v>
      </c>
      <c r="J323" s="145" t="s">
        <v>132</v>
      </c>
      <c r="K323" s="145"/>
      <c r="L323" s="145" t="s">
        <v>45</v>
      </c>
      <c r="M323" s="145" t="s">
        <v>31</v>
      </c>
      <c r="N323" s="145">
        <v>1</v>
      </c>
      <c r="O323" s="145" t="s">
        <v>53</v>
      </c>
      <c r="P323" s="100"/>
      <c r="Q323" s="102">
        <v>78.099999999999994</v>
      </c>
      <c r="R323" s="140">
        <f t="shared" si="32"/>
        <v>18.7</v>
      </c>
      <c r="S323" s="141" t="str">
        <f t="shared" si="33"/>
        <v/>
      </c>
      <c r="T323" s="103">
        <f t="shared" si="34"/>
        <v>1376.1220000000001</v>
      </c>
      <c r="U323" s="103" t="e">
        <f t="shared" si="35"/>
        <v>#VALUE!</v>
      </c>
      <c r="V323" s="103" t="e">
        <f t="shared" si="36"/>
        <v>#VALUE!</v>
      </c>
      <c r="W323" s="43" t="str">
        <f t="shared" si="37"/>
        <v>A</v>
      </c>
      <c r="X323" s="43">
        <f t="shared" si="38"/>
        <v>18.7</v>
      </c>
      <c r="Y323" s="43">
        <f t="shared" si="39"/>
        <v>17.62</v>
      </c>
      <c r="Z323" s="43">
        <f>IF(R323&lt;&gt;0,IF(R323=SVS,0,IF(R323=SVSg,0,IF(R323=Stundenverrechnungssatz!G364,0,IF(R323=Stundenverrechnungssatz!I364,0,IF(R323=Stundenverrechnungssatz!K364,0,IF(R323=Stundenverrechnungssatz!M364,0,1)))))))</f>
        <v>0</v>
      </c>
    </row>
    <row r="324" spans="1:27" s="44" customFormat="1" ht="15" customHeight="1" x14ac:dyDescent="0.2">
      <c r="A324" s="51">
        <v>318</v>
      </c>
      <c r="B324" s="99">
        <v>1</v>
      </c>
      <c r="C324" s="100" t="s">
        <v>261</v>
      </c>
      <c r="D324" s="100" t="s">
        <v>314</v>
      </c>
      <c r="E324" s="100">
        <v>11</v>
      </c>
      <c r="F324" s="100">
        <v>6</v>
      </c>
      <c r="G324" s="100" t="s">
        <v>460</v>
      </c>
      <c r="H324" s="100" t="s">
        <v>330</v>
      </c>
      <c r="I324" s="101">
        <v>9.68</v>
      </c>
      <c r="J324" s="145"/>
      <c r="K324" s="145"/>
      <c r="L324" s="145" t="s">
        <v>518</v>
      </c>
      <c r="M324" s="145" t="s">
        <v>37</v>
      </c>
      <c r="N324" s="145" t="s">
        <v>125</v>
      </c>
      <c r="O324" s="145" t="s">
        <v>90</v>
      </c>
      <c r="P324" s="100"/>
      <c r="Q324" s="102">
        <v>12</v>
      </c>
      <c r="R324" s="140">
        <f t="shared" si="32"/>
        <v>18.7</v>
      </c>
      <c r="S324" s="141" t="str">
        <f t="shared" si="33"/>
        <v/>
      </c>
      <c r="T324" s="103">
        <f t="shared" si="34"/>
        <v>116.16</v>
      </c>
      <c r="U324" s="103" t="e">
        <f t="shared" si="35"/>
        <v>#VALUE!</v>
      </c>
      <c r="V324" s="103" t="e">
        <f t="shared" si="36"/>
        <v>#VALUE!</v>
      </c>
      <c r="W324" s="43" t="str">
        <f t="shared" si="37"/>
        <v>T</v>
      </c>
      <c r="X324" s="43">
        <f t="shared" si="38"/>
        <v>18.7</v>
      </c>
      <c r="Y324" s="43">
        <f t="shared" si="39"/>
        <v>0</v>
      </c>
      <c r="Z324" s="43">
        <f>IF(R324&lt;&gt;0,IF(R324=SVS,0,IF(R324=SVSg,0,IF(R324=Stundenverrechnungssatz!G365,0,IF(R324=Stundenverrechnungssatz!I365,0,IF(R324=Stundenverrechnungssatz!K365,0,IF(R324=Stundenverrechnungssatz!M365,0,1)))))))</f>
        <v>0</v>
      </c>
    </row>
    <row r="325" spans="1:27" s="44" customFormat="1" ht="15" customHeight="1" x14ac:dyDescent="0.2">
      <c r="A325" s="99">
        <v>319</v>
      </c>
      <c r="B325" s="99">
        <v>1</v>
      </c>
      <c r="C325" s="100" t="s">
        <v>261</v>
      </c>
      <c r="D325" s="100" t="s">
        <v>314</v>
      </c>
      <c r="E325" s="100">
        <v>13</v>
      </c>
      <c r="F325" s="100">
        <v>7</v>
      </c>
      <c r="G325" s="100" t="s">
        <v>364</v>
      </c>
      <c r="H325" s="100" t="s">
        <v>338</v>
      </c>
      <c r="I325" s="101">
        <v>3.04</v>
      </c>
      <c r="J325" s="145"/>
      <c r="K325" s="145"/>
      <c r="L325" s="145" t="s">
        <v>521</v>
      </c>
      <c r="M325" s="145" t="s">
        <v>35</v>
      </c>
      <c r="N325" s="145">
        <v>5</v>
      </c>
      <c r="O325" s="145" t="s">
        <v>34</v>
      </c>
      <c r="P325" s="100"/>
      <c r="Q325" s="102">
        <v>195.25</v>
      </c>
      <c r="R325" s="140">
        <f t="shared" si="32"/>
        <v>18.7</v>
      </c>
      <c r="S325" s="141" t="str">
        <f t="shared" si="33"/>
        <v/>
      </c>
      <c r="T325" s="103">
        <f t="shared" si="34"/>
        <v>593.56000000000006</v>
      </c>
      <c r="U325" s="103" t="e">
        <f t="shared" si="35"/>
        <v>#VALUE!</v>
      </c>
      <c r="V325" s="103" t="e">
        <f t="shared" si="36"/>
        <v>#VALUE!</v>
      </c>
      <c r="W325" s="43" t="str">
        <f t="shared" si="37"/>
        <v>C</v>
      </c>
      <c r="X325" s="43">
        <f t="shared" si="38"/>
        <v>18.7</v>
      </c>
      <c r="Y325" s="43">
        <f t="shared" si="39"/>
        <v>0</v>
      </c>
      <c r="Z325" s="43">
        <f>IF(R325&lt;&gt;0,IF(R325=SVS,0,IF(R325=SVSg,0,IF(R325=Stundenverrechnungssatz!G366,0,IF(R325=Stundenverrechnungssatz!I366,0,IF(R325=Stundenverrechnungssatz!K366,0,IF(R325=Stundenverrechnungssatz!M366,0,1)))))))</f>
        <v>0</v>
      </c>
    </row>
    <row r="326" spans="1:27" s="44" customFormat="1" ht="15" customHeight="1" x14ac:dyDescent="0.2">
      <c r="A326" s="51">
        <v>320</v>
      </c>
      <c r="B326" s="99">
        <v>1</v>
      </c>
      <c r="C326" s="100" t="s">
        <v>261</v>
      </c>
      <c r="D326" s="100" t="s">
        <v>314</v>
      </c>
      <c r="E326" s="100">
        <v>14</v>
      </c>
      <c r="F326" s="100">
        <v>8</v>
      </c>
      <c r="G326" s="100" t="s">
        <v>363</v>
      </c>
      <c r="H326" s="100" t="s">
        <v>338</v>
      </c>
      <c r="I326" s="101">
        <v>4.99</v>
      </c>
      <c r="J326" s="145"/>
      <c r="K326" s="145"/>
      <c r="L326" s="145" t="s">
        <v>521</v>
      </c>
      <c r="M326" s="145" t="s">
        <v>35</v>
      </c>
      <c r="N326" s="145">
        <v>5</v>
      </c>
      <c r="O326" s="145" t="s">
        <v>34</v>
      </c>
      <c r="P326" s="100"/>
      <c r="Q326" s="102">
        <v>195.25</v>
      </c>
      <c r="R326" s="140">
        <f t="shared" si="32"/>
        <v>18.7</v>
      </c>
      <c r="S326" s="141" t="str">
        <f t="shared" si="33"/>
        <v/>
      </c>
      <c r="T326" s="103">
        <f t="shared" si="34"/>
        <v>974.29750000000001</v>
      </c>
      <c r="U326" s="103" t="e">
        <f t="shared" si="35"/>
        <v>#VALUE!</v>
      </c>
      <c r="V326" s="103" t="e">
        <f t="shared" si="36"/>
        <v>#VALUE!</v>
      </c>
      <c r="W326" s="43" t="str">
        <f t="shared" si="37"/>
        <v>C</v>
      </c>
      <c r="X326" s="43">
        <f t="shared" si="38"/>
        <v>18.7</v>
      </c>
      <c r="Y326" s="43">
        <f t="shared" si="39"/>
        <v>0</v>
      </c>
      <c r="Z326" s="43">
        <f>IF(R326&lt;&gt;0,IF(R326=SVS,0,IF(R326=SVSg,0,IF(R326=Stundenverrechnungssatz!G367,0,IF(R326=Stundenverrechnungssatz!I367,0,IF(R326=Stundenverrechnungssatz!K367,0,IF(R326=Stundenverrechnungssatz!M367,0,1)))))))</f>
        <v>0</v>
      </c>
    </row>
    <row r="327" spans="1:27" s="44" customFormat="1" ht="15" customHeight="1" x14ac:dyDescent="0.2">
      <c r="A327" s="99">
        <v>321</v>
      </c>
      <c r="B327" s="99">
        <v>1</v>
      </c>
      <c r="C327" s="100" t="s">
        <v>261</v>
      </c>
      <c r="D327" s="100" t="s">
        <v>314</v>
      </c>
      <c r="E327" s="100">
        <v>15</v>
      </c>
      <c r="F327" s="100">
        <v>9</v>
      </c>
      <c r="G327" s="100" t="s">
        <v>461</v>
      </c>
      <c r="H327" s="100" t="s">
        <v>330</v>
      </c>
      <c r="I327" s="101">
        <v>9.23</v>
      </c>
      <c r="J327" s="145" t="s">
        <v>132</v>
      </c>
      <c r="K327" s="145"/>
      <c r="L327" s="145" t="s">
        <v>477</v>
      </c>
      <c r="M327" s="145" t="s">
        <v>96</v>
      </c>
      <c r="N327" s="145">
        <v>5</v>
      </c>
      <c r="O327" s="145" t="s">
        <v>95</v>
      </c>
      <c r="P327" s="100"/>
      <c r="Q327" s="102">
        <v>195.25</v>
      </c>
      <c r="R327" s="140">
        <f t="shared" ref="R327:R393" si="40">SVS</f>
        <v>18.7</v>
      </c>
      <c r="S327" s="141" t="str">
        <f t="shared" ref="S327:S393" si="41">IF(VLOOKUP(O327,Vorgaben,4,FALSE)=0,"",VLOOKUP(O327,Vorgaben,4,FALSE))</f>
        <v/>
      </c>
      <c r="T327" s="103">
        <f t="shared" ref="T327:T393" si="42">I327*Q327</f>
        <v>1802.1575</v>
      </c>
      <c r="U327" s="103" t="e">
        <f t="shared" ref="U327:U393" si="43">T327/S327</f>
        <v>#VALUE!</v>
      </c>
      <c r="V327" s="103" t="e">
        <f t="shared" ref="V327:V393" si="44">U327*R327</f>
        <v>#VALUE!</v>
      </c>
      <c r="W327" s="43" t="str">
        <f t="shared" ref="W327:W393" si="45">LEFT(O327,1)</f>
        <v>U</v>
      </c>
      <c r="X327" s="43">
        <f t="shared" ref="X327:X393" si="46">IF(R327=SVS,R327,"")</f>
        <v>18.7</v>
      </c>
      <c r="Y327" s="43">
        <f t="shared" ref="Y327:Y393" si="47">IF(J327="x",I327,0)</f>
        <v>9.23</v>
      </c>
      <c r="Z327" s="43">
        <f>IF(R327&lt;&gt;0,IF(R327=SVS,0,IF(R327=SVSg,0,IF(R327=Stundenverrechnungssatz!G368,0,IF(R327=Stundenverrechnungssatz!I368,0,IF(R327=Stundenverrechnungssatz!K368,0,IF(R327=Stundenverrechnungssatz!M368,0,1)))))))</f>
        <v>0</v>
      </c>
    </row>
    <row r="328" spans="1:27" s="44" customFormat="1" ht="15" customHeight="1" x14ac:dyDescent="0.2">
      <c r="A328" s="51">
        <v>322</v>
      </c>
      <c r="B328" s="99">
        <v>1</v>
      </c>
      <c r="C328" s="100" t="s">
        <v>261</v>
      </c>
      <c r="D328" s="100" t="s">
        <v>314</v>
      </c>
      <c r="E328" s="100">
        <v>16</v>
      </c>
      <c r="F328" s="100">
        <v>10</v>
      </c>
      <c r="G328" s="100" t="s">
        <v>461</v>
      </c>
      <c r="H328" s="100" t="s">
        <v>330</v>
      </c>
      <c r="I328" s="101">
        <v>9.23</v>
      </c>
      <c r="J328" s="145" t="s">
        <v>132</v>
      </c>
      <c r="K328" s="145"/>
      <c r="L328" s="145" t="s">
        <v>477</v>
      </c>
      <c r="M328" s="145" t="s">
        <v>96</v>
      </c>
      <c r="N328" s="145">
        <v>5</v>
      </c>
      <c r="O328" s="145" t="s">
        <v>95</v>
      </c>
      <c r="P328" s="100"/>
      <c r="Q328" s="102">
        <v>195.25</v>
      </c>
      <c r="R328" s="140">
        <f t="shared" si="40"/>
        <v>18.7</v>
      </c>
      <c r="S328" s="141" t="str">
        <f t="shared" si="41"/>
        <v/>
      </c>
      <c r="T328" s="103">
        <f t="shared" si="42"/>
        <v>1802.1575</v>
      </c>
      <c r="U328" s="103" t="e">
        <f t="shared" si="43"/>
        <v>#VALUE!</v>
      </c>
      <c r="V328" s="103" t="e">
        <f t="shared" si="44"/>
        <v>#VALUE!</v>
      </c>
      <c r="W328" s="43" t="str">
        <f t="shared" si="45"/>
        <v>U</v>
      </c>
      <c r="X328" s="43">
        <f t="shared" si="46"/>
        <v>18.7</v>
      </c>
      <c r="Y328" s="43">
        <f t="shared" si="47"/>
        <v>9.23</v>
      </c>
      <c r="Z328" s="43">
        <f>IF(R328&lt;&gt;0,IF(R328=SVS,0,IF(R328=SVSg,0,IF(R328=Stundenverrechnungssatz!G369,0,IF(R328=Stundenverrechnungssatz!I369,0,IF(R328=Stundenverrechnungssatz!K369,0,IF(R328=Stundenverrechnungssatz!M369,0,1)))))))</f>
        <v>0</v>
      </c>
    </row>
    <row r="329" spans="1:27" s="44" customFormat="1" ht="15" customHeight="1" x14ac:dyDescent="0.2">
      <c r="A329" s="99">
        <v>323</v>
      </c>
      <c r="B329" s="99">
        <v>1</v>
      </c>
      <c r="C329" s="100" t="s">
        <v>261</v>
      </c>
      <c r="D329" s="100" t="s">
        <v>314</v>
      </c>
      <c r="E329" s="100">
        <v>17</v>
      </c>
      <c r="F329" s="100">
        <v>11</v>
      </c>
      <c r="G329" s="100" t="s">
        <v>462</v>
      </c>
      <c r="H329" s="100" t="s">
        <v>338</v>
      </c>
      <c r="I329" s="101">
        <v>6.13</v>
      </c>
      <c r="J329" s="145"/>
      <c r="K329" s="145"/>
      <c r="L329" s="145" t="s">
        <v>521</v>
      </c>
      <c r="M329" s="145" t="s">
        <v>35</v>
      </c>
      <c r="N329" s="145">
        <v>5</v>
      </c>
      <c r="O329" s="145" t="s">
        <v>34</v>
      </c>
      <c r="P329" s="100"/>
      <c r="Q329" s="102">
        <v>195.25</v>
      </c>
      <c r="R329" s="140">
        <f t="shared" si="40"/>
        <v>18.7</v>
      </c>
      <c r="S329" s="141" t="str">
        <f t="shared" si="41"/>
        <v/>
      </c>
      <c r="T329" s="103">
        <f t="shared" si="42"/>
        <v>1196.8824999999999</v>
      </c>
      <c r="U329" s="103" t="e">
        <f t="shared" si="43"/>
        <v>#VALUE!</v>
      </c>
      <c r="V329" s="103" t="e">
        <f t="shared" si="44"/>
        <v>#VALUE!</v>
      </c>
      <c r="W329" s="43" t="str">
        <f t="shared" si="45"/>
        <v>C</v>
      </c>
      <c r="X329" s="43">
        <f t="shared" si="46"/>
        <v>18.7</v>
      </c>
      <c r="Y329" s="43">
        <f t="shared" si="47"/>
        <v>0</v>
      </c>
      <c r="Z329" s="43">
        <f>IF(R329&lt;&gt;0,IF(R329=SVS,0,IF(R329=SVSg,0,IF(R329=Stundenverrechnungssatz!G370,0,IF(R329=Stundenverrechnungssatz!I370,0,IF(R329=Stundenverrechnungssatz!K370,0,IF(R329=Stundenverrechnungssatz!M370,0,1)))))))</f>
        <v>0</v>
      </c>
    </row>
    <row r="330" spans="1:27" s="44" customFormat="1" ht="15" customHeight="1" x14ac:dyDescent="0.2">
      <c r="A330" s="51">
        <v>324</v>
      </c>
      <c r="B330" s="99">
        <v>1</v>
      </c>
      <c r="C330" s="100" t="s">
        <v>261</v>
      </c>
      <c r="D330" s="100" t="s">
        <v>314</v>
      </c>
      <c r="E330" s="100">
        <v>18</v>
      </c>
      <c r="F330" s="100">
        <v>12</v>
      </c>
      <c r="G330" s="100" t="s">
        <v>462</v>
      </c>
      <c r="H330" s="100" t="s">
        <v>338</v>
      </c>
      <c r="I330" s="101">
        <v>6.13</v>
      </c>
      <c r="J330" s="145"/>
      <c r="K330" s="145"/>
      <c r="L330" s="145" t="s">
        <v>521</v>
      </c>
      <c r="M330" s="145" t="s">
        <v>35</v>
      </c>
      <c r="N330" s="145">
        <v>5</v>
      </c>
      <c r="O330" s="145" t="s">
        <v>34</v>
      </c>
      <c r="P330" s="100"/>
      <c r="Q330" s="102">
        <v>195.25</v>
      </c>
      <c r="R330" s="140">
        <f t="shared" si="40"/>
        <v>18.7</v>
      </c>
      <c r="S330" s="141" t="str">
        <f t="shared" si="41"/>
        <v/>
      </c>
      <c r="T330" s="103">
        <f t="shared" si="42"/>
        <v>1196.8824999999999</v>
      </c>
      <c r="U330" s="103" t="e">
        <f t="shared" si="43"/>
        <v>#VALUE!</v>
      </c>
      <c r="V330" s="103" t="e">
        <f t="shared" si="44"/>
        <v>#VALUE!</v>
      </c>
      <c r="W330" s="43" t="str">
        <f t="shared" si="45"/>
        <v>C</v>
      </c>
      <c r="X330" s="43">
        <f t="shared" si="46"/>
        <v>18.7</v>
      </c>
      <c r="Y330" s="43">
        <f t="shared" si="47"/>
        <v>0</v>
      </c>
      <c r="Z330" s="43">
        <f>IF(R330&lt;&gt;0,IF(R330=SVS,0,IF(R330=SVSg,0,IF(R330=Stundenverrechnungssatz!G371,0,IF(R330=Stundenverrechnungssatz!I371,0,IF(R330=Stundenverrechnungssatz!K371,0,IF(R330=Stundenverrechnungssatz!M371,0,1)))))))</f>
        <v>0</v>
      </c>
    </row>
    <row r="331" spans="1:27" s="44" customFormat="1" ht="15" customHeight="1" x14ac:dyDescent="0.2">
      <c r="A331" s="99">
        <v>325</v>
      </c>
      <c r="B331" s="99">
        <v>1</v>
      </c>
      <c r="C331" s="100" t="s">
        <v>261</v>
      </c>
      <c r="D331" s="100" t="s">
        <v>314</v>
      </c>
      <c r="E331" s="100">
        <v>19</v>
      </c>
      <c r="F331" s="100">
        <v>13</v>
      </c>
      <c r="G331" s="100" t="s">
        <v>461</v>
      </c>
      <c r="H331" s="100" t="s">
        <v>330</v>
      </c>
      <c r="I331" s="101">
        <v>25.01</v>
      </c>
      <c r="J331" s="145" t="s">
        <v>132</v>
      </c>
      <c r="K331" s="145"/>
      <c r="L331" s="145" t="s">
        <v>477</v>
      </c>
      <c r="M331" s="145" t="s">
        <v>96</v>
      </c>
      <c r="N331" s="145">
        <v>5</v>
      </c>
      <c r="O331" s="145" t="s">
        <v>95</v>
      </c>
      <c r="P331" s="100"/>
      <c r="Q331" s="102">
        <v>195.25</v>
      </c>
      <c r="R331" s="140">
        <f t="shared" si="40"/>
        <v>18.7</v>
      </c>
      <c r="S331" s="141" t="str">
        <f t="shared" si="41"/>
        <v/>
      </c>
      <c r="T331" s="103">
        <f t="shared" si="42"/>
        <v>4883.2025000000003</v>
      </c>
      <c r="U331" s="103" t="e">
        <f t="shared" si="43"/>
        <v>#VALUE!</v>
      </c>
      <c r="V331" s="103" t="e">
        <f t="shared" si="44"/>
        <v>#VALUE!</v>
      </c>
      <c r="W331" s="43" t="str">
        <f t="shared" si="45"/>
        <v>U</v>
      </c>
      <c r="X331" s="43">
        <f t="shared" si="46"/>
        <v>18.7</v>
      </c>
      <c r="Y331" s="43">
        <f t="shared" si="47"/>
        <v>25.01</v>
      </c>
      <c r="Z331" s="43">
        <f>IF(R331&lt;&gt;0,IF(R331=SVS,0,IF(R331=SVSg,0,IF(R331=Stundenverrechnungssatz!G372,0,IF(R331=Stundenverrechnungssatz!I372,0,IF(R331=Stundenverrechnungssatz!K372,0,IF(R331=Stundenverrechnungssatz!M372,0,1)))))))</f>
        <v>0</v>
      </c>
    </row>
    <row r="332" spans="1:27" s="44" customFormat="1" ht="15" customHeight="1" x14ac:dyDescent="0.2">
      <c r="A332" s="51">
        <v>326</v>
      </c>
      <c r="B332" s="99">
        <v>1</v>
      </c>
      <c r="C332" s="100" t="s">
        <v>261</v>
      </c>
      <c r="D332" s="100" t="s">
        <v>314</v>
      </c>
      <c r="E332" s="100">
        <v>21</v>
      </c>
      <c r="F332" s="100">
        <v>14</v>
      </c>
      <c r="G332" s="100" t="s">
        <v>462</v>
      </c>
      <c r="H332" s="100" t="s">
        <v>338</v>
      </c>
      <c r="I332" s="101">
        <v>12.18</v>
      </c>
      <c r="J332" s="145"/>
      <c r="K332" s="145"/>
      <c r="L332" s="145" t="s">
        <v>521</v>
      </c>
      <c r="M332" s="145" t="s">
        <v>35</v>
      </c>
      <c r="N332" s="145">
        <v>5</v>
      </c>
      <c r="O332" s="145" t="s">
        <v>34</v>
      </c>
      <c r="P332" s="100"/>
      <c r="Q332" s="102">
        <v>195.25</v>
      </c>
      <c r="R332" s="140">
        <f t="shared" si="40"/>
        <v>18.7</v>
      </c>
      <c r="S332" s="141" t="str">
        <f t="shared" si="41"/>
        <v/>
      </c>
      <c r="T332" s="103">
        <f t="shared" si="42"/>
        <v>2378.145</v>
      </c>
      <c r="U332" s="103" t="e">
        <f t="shared" si="43"/>
        <v>#VALUE!</v>
      </c>
      <c r="V332" s="103" t="e">
        <f t="shared" si="44"/>
        <v>#VALUE!</v>
      </c>
      <c r="W332" s="43" t="str">
        <f t="shared" si="45"/>
        <v>C</v>
      </c>
      <c r="X332" s="43">
        <f t="shared" si="46"/>
        <v>18.7</v>
      </c>
      <c r="Y332" s="43">
        <f t="shared" si="47"/>
        <v>0</v>
      </c>
      <c r="Z332" s="43">
        <f>IF(R332&lt;&gt;0,IF(R332=SVS,0,IF(R332=SVSg,0,IF(R332=Stundenverrechnungssatz!G373,0,IF(R332=Stundenverrechnungssatz!I373,0,IF(R332=Stundenverrechnungssatz!K373,0,IF(R332=Stundenverrechnungssatz!M373,0,1)))))))</f>
        <v>0</v>
      </c>
    </row>
    <row r="333" spans="1:27" s="45" customFormat="1" ht="15" customHeight="1" x14ac:dyDescent="0.2">
      <c r="A333" s="99">
        <v>327</v>
      </c>
      <c r="B333" s="99">
        <v>1</v>
      </c>
      <c r="C333" s="100" t="s">
        <v>261</v>
      </c>
      <c r="D333" s="100" t="s">
        <v>314</v>
      </c>
      <c r="E333" s="100">
        <v>22</v>
      </c>
      <c r="F333" s="100">
        <v>15</v>
      </c>
      <c r="G333" s="100" t="s">
        <v>462</v>
      </c>
      <c r="H333" s="100" t="s">
        <v>338</v>
      </c>
      <c r="I333" s="101">
        <v>12.18</v>
      </c>
      <c r="J333" s="145"/>
      <c r="K333" s="145"/>
      <c r="L333" s="145" t="s">
        <v>521</v>
      </c>
      <c r="M333" s="145" t="s">
        <v>35</v>
      </c>
      <c r="N333" s="145">
        <v>5</v>
      </c>
      <c r="O333" s="145" t="s">
        <v>34</v>
      </c>
      <c r="P333" s="100"/>
      <c r="Q333" s="102">
        <v>195.25</v>
      </c>
      <c r="R333" s="140">
        <f t="shared" si="40"/>
        <v>18.7</v>
      </c>
      <c r="S333" s="141" t="str">
        <f t="shared" si="41"/>
        <v/>
      </c>
      <c r="T333" s="103">
        <f t="shared" si="42"/>
        <v>2378.145</v>
      </c>
      <c r="U333" s="103" t="e">
        <f t="shared" si="43"/>
        <v>#VALUE!</v>
      </c>
      <c r="V333" s="103" t="e">
        <f t="shared" si="44"/>
        <v>#VALUE!</v>
      </c>
      <c r="W333" s="43" t="str">
        <f t="shared" si="45"/>
        <v>C</v>
      </c>
      <c r="X333" s="43">
        <f t="shared" si="46"/>
        <v>18.7</v>
      </c>
      <c r="Y333" s="43">
        <f t="shared" si="47"/>
        <v>0</v>
      </c>
      <c r="Z333" s="43">
        <f>IF(R333&lt;&gt;0,IF(R333=SVS,0,IF(R333=SVSg,0,IF(R333=Stundenverrechnungssatz!G374,0,IF(R333=Stundenverrechnungssatz!I374,0,IF(R333=Stundenverrechnungssatz!K374,0,IF(R333=Stundenverrechnungssatz!M374,0,1)))))))</f>
        <v>0</v>
      </c>
      <c r="AA333" s="44"/>
    </row>
    <row r="334" spans="1:27" s="44" customFormat="1" ht="15" customHeight="1" x14ac:dyDescent="0.2">
      <c r="A334" s="51">
        <v>328</v>
      </c>
      <c r="B334" s="99">
        <v>1</v>
      </c>
      <c r="C334" s="100" t="s">
        <v>261</v>
      </c>
      <c r="D334" s="100" t="s">
        <v>314</v>
      </c>
      <c r="E334" s="100">
        <v>26</v>
      </c>
      <c r="F334" s="100">
        <v>16</v>
      </c>
      <c r="G334" s="100" t="s">
        <v>461</v>
      </c>
      <c r="H334" s="100" t="s">
        <v>330</v>
      </c>
      <c r="I334" s="101">
        <v>132.68</v>
      </c>
      <c r="J334" s="145" t="s">
        <v>132</v>
      </c>
      <c r="K334" s="145"/>
      <c r="L334" s="145" t="s">
        <v>477</v>
      </c>
      <c r="M334" s="145" t="s">
        <v>37</v>
      </c>
      <c r="N334" s="145" t="s">
        <v>125</v>
      </c>
      <c r="O334" s="145" t="s">
        <v>95</v>
      </c>
      <c r="P334" s="100"/>
      <c r="Q334" s="102">
        <v>195.25</v>
      </c>
      <c r="R334" s="140">
        <f t="shared" si="40"/>
        <v>18.7</v>
      </c>
      <c r="S334" s="141" t="str">
        <f t="shared" si="41"/>
        <v/>
      </c>
      <c r="T334" s="103">
        <f t="shared" si="42"/>
        <v>25905.77</v>
      </c>
      <c r="U334" s="103" t="e">
        <f t="shared" si="43"/>
        <v>#VALUE!</v>
      </c>
      <c r="V334" s="103" t="e">
        <f t="shared" si="44"/>
        <v>#VALUE!</v>
      </c>
      <c r="W334" s="43" t="str">
        <f t="shared" si="45"/>
        <v>U</v>
      </c>
      <c r="X334" s="43">
        <f t="shared" si="46"/>
        <v>18.7</v>
      </c>
      <c r="Y334" s="43">
        <f t="shared" si="47"/>
        <v>132.68</v>
      </c>
      <c r="Z334" s="43">
        <f>IF(R334&lt;&gt;0,IF(R334=SVS,0,IF(R334=SVSg,0,IF(R334=Stundenverrechnungssatz!G375,0,IF(R334=Stundenverrechnungssatz!I375,0,IF(R334=Stundenverrechnungssatz!K375,0,IF(R334=Stundenverrechnungssatz!M375,0,1)))))))</f>
        <v>0</v>
      </c>
    </row>
    <row r="335" spans="1:27" s="44" customFormat="1" ht="15" customHeight="1" x14ac:dyDescent="0.2">
      <c r="A335" s="99">
        <v>329</v>
      </c>
      <c r="B335" s="99">
        <v>1</v>
      </c>
      <c r="C335" s="100" t="s">
        <v>261</v>
      </c>
      <c r="D335" s="100" t="s">
        <v>314</v>
      </c>
      <c r="E335" s="100">
        <v>27</v>
      </c>
      <c r="F335" s="100">
        <v>17</v>
      </c>
      <c r="G335" s="100" t="s">
        <v>463</v>
      </c>
      <c r="H335" s="100" t="s">
        <v>330</v>
      </c>
      <c r="I335" s="101">
        <v>619.13</v>
      </c>
      <c r="J335" s="145" t="s">
        <v>132</v>
      </c>
      <c r="K335" s="145"/>
      <c r="L335" s="145" t="s">
        <v>522</v>
      </c>
      <c r="M335" s="145" t="s">
        <v>42</v>
      </c>
      <c r="N335" s="145">
        <v>5</v>
      </c>
      <c r="O335" s="145" t="s">
        <v>41</v>
      </c>
      <c r="P335" s="100"/>
      <c r="Q335" s="102">
        <v>195.25</v>
      </c>
      <c r="R335" s="140">
        <f t="shared" si="40"/>
        <v>18.7</v>
      </c>
      <c r="S335" s="141" t="str">
        <f t="shared" si="41"/>
        <v/>
      </c>
      <c r="T335" s="103">
        <f t="shared" si="42"/>
        <v>120885.13249999999</v>
      </c>
      <c r="U335" s="103" t="e">
        <f t="shared" si="43"/>
        <v>#VALUE!</v>
      </c>
      <c r="V335" s="103" t="e">
        <f t="shared" si="44"/>
        <v>#VALUE!</v>
      </c>
      <c r="W335" s="43" t="str">
        <f t="shared" si="45"/>
        <v>W</v>
      </c>
      <c r="X335" s="43">
        <f t="shared" si="46"/>
        <v>18.7</v>
      </c>
      <c r="Y335" s="43">
        <f t="shared" si="47"/>
        <v>619.13</v>
      </c>
      <c r="Z335" s="43">
        <f>IF(R335&lt;&gt;0,IF(R335=SVS,0,IF(R335=SVSg,0,IF(R335=Stundenverrechnungssatz!G376,0,IF(R335=Stundenverrechnungssatz!I376,0,IF(R335=Stundenverrechnungssatz!K376,0,IF(R335=Stundenverrechnungssatz!M376,0,1)))))))</f>
        <v>0</v>
      </c>
    </row>
    <row r="336" spans="1:27" s="44" customFormat="1" ht="15" customHeight="1" x14ac:dyDescent="0.2">
      <c r="A336" s="51">
        <v>330</v>
      </c>
      <c r="B336" s="99">
        <v>1</v>
      </c>
      <c r="C336" s="100" t="s">
        <v>261</v>
      </c>
      <c r="D336" s="100" t="s">
        <v>314</v>
      </c>
      <c r="E336" s="100">
        <v>28</v>
      </c>
      <c r="F336" s="100">
        <v>18</v>
      </c>
      <c r="G336" s="100" t="s">
        <v>530</v>
      </c>
      <c r="H336" s="100" t="s">
        <v>358</v>
      </c>
      <c r="I336" s="101">
        <v>140.24</v>
      </c>
      <c r="J336" s="145" t="s">
        <v>132</v>
      </c>
      <c r="K336" s="145"/>
      <c r="L336" s="145" t="s">
        <v>522</v>
      </c>
      <c r="M336" s="145" t="s">
        <v>42</v>
      </c>
      <c r="N336" s="145">
        <v>5</v>
      </c>
      <c r="O336" s="145" t="s">
        <v>41</v>
      </c>
      <c r="P336" s="100"/>
      <c r="Q336" s="102">
        <v>195.25</v>
      </c>
      <c r="R336" s="140">
        <f t="shared" si="40"/>
        <v>18.7</v>
      </c>
      <c r="S336" s="141" t="str">
        <f t="shared" si="41"/>
        <v/>
      </c>
      <c r="T336" s="103">
        <f t="shared" si="42"/>
        <v>27381.86</v>
      </c>
      <c r="U336" s="103" t="e">
        <f t="shared" si="43"/>
        <v>#VALUE!</v>
      </c>
      <c r="V336" s="103" t="e">
        <f t="shared" si="44"/>
        <v>#VALUE!</v>
      </c>
      <c r="W336" s="43" t="str">
        <f t="shared" si="45"/>
        <v>W</v>
      </c>
      <c r="X336" s="43">
        <f t="shared" si="46"/>
        <v>18.7</v>
      </c>
      <c r="Y336" s="43">
        <f t="shared" si="47"/>
        <v>140.24</v>
      </c>
      <c r="Z336" s="43">
        <f>IF(R336&lt;&gt;0,IF(R336=SVS,0,IF(R336=SVSg,0,IF(R336=Stundenverrechnungssatz!G377,0,IF(R336=Stundenverrechnungssatz!I377,0,IF(R336=Stundenverrechnungssatz!K377,0,IF(R336=Stundenverrechnungssatz!M377,0,1)))))))</f>
        <v>0</v>
      </c>
    </row>
    <row r="337" spans="1:27" s="45" customFormat="1" ht="15" customHeight="1" x14ac:dyDescent="0.2">
      <c r="A337" s="99">
        <v>331</v>
      </c>
      <c r="B337" s="99">
        <v>1</v>
      </c>
      <c r="C337" s="100" t="s">
        <v>262</v>
      </c>
      <c r="D337" s="100"/>
      <c r="E337" s="100" t="s">
        <v>313</v>
      </c>
      <c r="F337" s="100">
        <v>1</v>
      </c>
      <c r="G337" s="100" t="s">
        <v>464</v>
      </c>
      <c r="H337" s="100" t="s">
        <v>330</v>
      </c>
      <c r="I337" s="101">
        <v>50.46</v>
      </c>
      <c r="J337" s="145" t="s">
        <v>132</v>
      </c>
      <c r="K337" s="145">
        <v>1184.95</v>
      </c>
      <c r="L337" s="145" t="s">
        <v>515</v>
      </c>
      <c r="M337" s="145" t="s">
        <v>32</v>
      </c>
      <c r="N337" s="145">
        <v>5</v>
      </c>
      <c r="O337" s="145" t="s">
        <v>54</v>
      </c>
      <c r="P337" s="100"/>
      <c r="Q337" s="102">
        <v>195.25</v>
      </c>
      <c r="R337" s="140">
        <f t="shared" si="40"/>
        <v>18.7</v>
      </c>
      <c r="S337" s="141" t="str">
        <f t="shared" si="41"/>
        <v/>
      </c>
      <c r="T337" s="103">
        <f t="shared" si="42"/>
        <v>9852.3150000000005</v>
      </c>
      <c r="U337" s="103" t="e">
        <f t="shared" si="43"/>
        <v>#VALUE!</v>
      </c>
      <c r="V337" s="103" t="e">
        <f t="shared" si="44"/>
        <v>#VALUE!</v>
      </c>
      <c r="W337" s="43" t="str">
        <f t="shared" si="45"/>
        <v>B</v>
      </c>
      <c r="X337" s="43">
        <f t="shared" si="46"/>
        <v>18.7</v>
      </c>
      <c r="Y337" s="43">
        <f t="shared" si="47"/>
        <v>50.46</v>
      </c>
      <c r="Z337" s="43">
        <f>IF(R337&lt;&gt;0,IF(R337=SVS,0,IF(R337=SVSg,0,IF(R337=Stundenverrechnungssatz!G378,0,IF(R337=Stundenverrechnungssatz!I378,0,IF(R337=Stundenverrechnungssatz!K378,0,IF(R337=Stundenverrechnungssatz!M378,0,1)))))))</f>
        <v>0</v>
      </c>
      <c r="AA337" s="44"/>
    </row>
    <row r="338" spans="1:27" s="45" customFormat="1" ht="15" customHeight="1" x14ac:dyDescent="0.2">
      <c r="A338" s="51">
        <v>332</v>
      </c>
      <c r="B338" s="99">
        <v>1</v>
      </c>
      <c r="C338" s="100" t="s">
        <v>262</v>
      </c>
      <c r="D338" s="100"/>
      <c r="E338" s="100" t="s">
        <v>313</v>
      </c>
      <c r="F338" s="100">
        <v>2</v>
      </c>
      <c r="G338" s="100" t="s">
        <v>329</v>
      </c>
      <c r="H338" s="100" t="s">
        <v>330</v>
      </c>
      <c r="I338" s="101">
        <v>74.430000000000007</v>
      </c>
      <c r="J338" s="145" t="s">
        <v>132</v>
      </c>
      <c r="K338" s="145"/>
      <c r="L338" s="145" t="s">
        <v>515</v>
      </c>
      <c r="M338" s="145" t="s">
        <v>32</v>
      </c>
      <c r="N338" s="145">
        <v>5</v>
      </c>
      <c r="O338" s="145" t="s">
        <v>54</v>
      </c>
      <c r="P338" s="100"/>
      <c r="Q338" s="102">
        <v>195.25</v>
      </c>
      <c r="R338" s="140">
        <f t="shared" si="40"/>
        <v>18.7</v>
      </c>
      <c r="S338" s="141" t="str">
        <f t="shared" si="41"/>
        <v/>
      </c>
      <c r="T338" s="103">
        <f t="shared" si="42"/>
        <v>14532.4575</v>
      </c>
      <c r="U338" s="103" t="e">
        <f t="shared" si="43"/>
        <v>#VALUE!</v>
      </c>
      <c r="V338" s="103" t="e">
        <f t="shared" si="44"/>
        <v>#VALUE!</v>
      </c>
      <c r="W338" s="43" t="str">
        <f t="shared" si="45"/>
        <v>B</v>
      </c>
      <c r="X338" s="43">
        <f t="shared" si="46"/>
        <v>18.7</v>
      </c>
      <c r="Y338" s="43">
        <f t="shared" si="47"/>
        <v>74.430000000000007</v>
      </c>
      <c r="Z338" s="43">
        <f>IF(R338&lt;&gt;0,IF(R338=SVS,0,IF(R338=SVSg,0,IF(R338=Stundenverrechnungssatz!G379,0,IF(R338=Stundenverrechnungssatz!I379,0,IF(R338=Stundenverrechnungssatz!K379,0,IF(R338=Stundenverrechnungssatz!M379,0,1)))))))</f>
        <v>0</v>
      </c>
      <c r="AA338" s="44"/>
    </row>
    <row r="339" spans="1:27" s="45" customFormat="1" ht="15" customHeight="1" x14ac:dyDescent="0.2">
      <c r="A339" s="99">
        <v>333</v>
      </c>
      <c r="B339" s="99">
        <v>1</v>
      </c>
      <c r="C339" s="100" t="s">
        <v>262</v>
      </c>
      <c r="D339" s="100"/>
      <c r="E339" s="100" t="s">
        <v>313</v>
      </c>
      <c r="F339" s="100">
        <v>3</v>
      </c>
      <c r="G339" s="100" t="s">
        <v>465</v>
      </c>
      <c r="H339" s="100" t="s">
        <v>330</v>
      </c>
      <c r="I339" s="101">
        <v>24.15</v>
      </c>
      <c r="J339" s="145"/>
      <c r="K339" s="145"/>
      <c r="L339" s="145" t="s">
        <v>518</v>
      </c>
      <c r="M339" s="145" t="s">
        <v>37</v>
      </c>
      <c r="N339" s="145" t="s">
        <v>125</v>
      </c>
      <c r="O339" s="145" t="s">
        <v>90</v>
      </c>
      <c r="P339" s="100"/>
      <c r="Q339" s="102">
        <v>12</v>
      </c>
      <c r="R339" s="140">
        <f t="shared" si="40"/>
        <v>18.7</v>
      </c>
      <c r="S339" s="141" t="str">
        <f t="shared" si="41"/>
        <v/>
      </c>
      <c r="T339" s="103">
        <f t="shared" si="42"/>
        <v>289.79999999999995</v>
      </c>
      <c r="U339" s="103" t="e">
        <f t="shared" si="43"/>
        <v>#VALUE!</v>
      </c>
      <c r="V339" s="103" t="e">
        <f t="shared" si="44"/>
        <v>#VALUE!</v>
      </c>
      <c r="W339" s="43" t="str">
        <f t="shared" si="45"/>
        <v>T</v>
      </c>
      <c r="X339" s="43">
        <f t="shared" si="46"/>
        <v>18.7</v>
      </c>
      <c r="Y339" s="43">
        <f t="shared" si="47"/>
        <v>0</v>
      </c>
      <c r="Z339" s="43">
        <f>IF(R339&lt;&gt;0,IF(R339=SVS,0,IF(R339=SVSg,0,IF(R339=Stundenverrechnungssatz!G380,0,IF(R339=Stundenverrechnungssatz!I380,0,IF(R339=Stundenverrechnungssatz!K380,0,IF(R339=Stundenverrechnungssatz!M380,0,1)))))))</f>
        <v>0</v>
      </c>
      <c r="AA339" s="44"/>
    </row>
    <row r="340" spans="1:27" s="45" customFormat="1" ht="15" customHeight="1" x14ac:dyDescent="0.2">
      <c r="A340" s="51">
        <v>334</v>
      </c>
      <c r="B340" s="99">
        <v>1</v>
      </c>
      <c r="C340" s="100" t="s">
        <v>262</v>
      </c>
      <c r="D340" s="100"/>
      <c r="E340" s="100" t="s">
        <v>313</v>
      </c>
      <c r="F340" s="100">
        <v>4</v>
      </c>
      <c r="G340" s="100" t="s">
        <v>466</v>
      </c>
      <c r="H340" s="100" t="s">
        <v>330</v>
      </c>
      <c r="I340" s="101">
        <v>49.11</v>
      </c>
      <c r="J340" s="145"/>
      <c r="K340" s="145"/>
      <c r="L340" s="145" t="s">
        <v>518</v>
      </c>
      <c r="M340" s="145" t="s">
        <v>37</v>
      </c>
      <c r="N340" s="145" t="s">
        <v>125</v>
      </c>
      <c r="O340" s="145" t="s">
        <v>90</v>
      </c>
      <c r="P340" s="100"/>
      <c r="Q340" s="102">
        <v>12</v>
      </c>
      <c r="R340" s="140">
        <f t="shared" si="40"/>
        <v>18.7</v>
      </c>
      <c r="S340" s="141" t="str">
        <f t="shared" si="41"/>
        <v/>
      </c>
      <c r="T340" s="103">
        <f t="shared" si="42"/>
        <v>589.31999999999994</v>
      </c>
      <c r="U340" s="103" t="e">
        <f t="shared" si="43"/>
        <v>#VALUE!</v>
      </c>
      <c r="V340" s="103" t="e">
        <f t="shared" si="44"/>
        <v>#VALUE!</v>
      </c>
      <c r="W340" s="43" t="str">
        <f t="shared" si="45"/>
        <v>T</v>
      </c>
      <c r="X340" s="43">
        <f t="shared" si="46"/>
        <v>18.7</v>
      </c>
      <c r="Y340" s="43">
        <f t="shared" si="47"/>
        <v>0</v>
      </c>
      <c r="Z340" s="43">
        <f>IF(R340&lt;&gt;0,IF(R340=SVS,0,IF(R340=SVSg,0,IF(R340=Stundenverrechnungssatz!G381,0,IF(R340=Stundenverrechnungssatz!I381,0,IF(R340=Stundenverrechnungssatz!K381,0,IF(R340=Stundenverrechnungssatz!M381,0,1)))))))</f>
        <v>0</v>
      </c>
      <c r="AA340" s="44"/>
    </row>
    <row r="341" spans="1:27" s="44" customFormat="1" ht="15" customHeight="1" x14ac:dyDescent="0.2">
      <c r="A341" s="99">
        <v>335</v>
      </c>
      <c r="B341" s="99">
        <v>1</v>
      </c>
      <c r="C341" s="100" t="s">
        <v>262</v>
      </c>
      <c r="D341" s="100"/>
      <c r="E341" s="100" t="s">
        <v>313</v>
      </c>
      <c r="F341" s="100">
        <v>5</v>
      </c>
      <c r="G341" s="100" t="s">
        <v>395</v>
      </c>
      <c r="H341" s="100" t="s">
        <v>330</v>
      </c>
      <c r="I341" s="101">
        <v>24.9</v>
      </c>
      <c r="J341" s="145"/>
      <c r="K341" s="145"/>
      <c r="L341" s="145" t="s">
        <v>518</v>
      </c>
      <c r="M341" s="145" t="s">
        <v>36</v>
      </c>
      <c r="N341" s="145">
        <v>0</v>
      </c>
      <c r="O341" s="145" t="s">
        <v>36</v>
      </c>
      <c r="P341" s="100"/>
      <c r="Q341" s="102">
        <v>0</v>
      </c>
      <c r="R341" s="140">
        <f t="shared" si="40"/>
        <v>18.7</v>
      </c>
      <c r="S341" s="141">
        <f t="shared" si="41"/>
        <v>1.0000000000000001E-5</v>
      </c>
      <c r="T341" s="103">
        <f t="shared" si="42"/>
        <v>0</v>
      </c>
      <c r="U341" s="103">
        <f t="shared" si="43"/>
        <v>0</v>
      </c>
      <c r="V341" s="103">
        <f t="shared" si="44"/>
        <v>0</v>
      </c>
      <c r="W341" s="43" t="str">
        <f t="shared" si="45"/>
        <v>N</v>
      </c>
      <c r="X341" s="43">
        <f t="shared" si="46"/>
        <v>18.7</v>
      </c>
      <c r="Y341" s="43">
        <f t="shared" si="47"/>
        <v>0</v>
      </c>
      <c r="Z341" s="43">
        <f>IF(R341&lt;&gt;0,IF(R341=SVS,0,IF(R341=SVSg,0,IF(R341=Stundenverrechnungssatz!G382,0,IF(R341=Stundenverrechnungssatz!I382,0,IF(R341=Stundenverrechnungssatz!K382,0,IF(R341=Stundenverrechnungssatz!M382,0,1)))))))</f>
        <v>0</v>
      </c>
    </row>
    <row r="342" spans="1:27" s="44" customFormat="1" ht="15" customHeight="1" x14ac:dyDescent="0.2">
      <c r="A342" s="51">
        <v>336</v>
      </c>
      <c r="B342" s="99">
        <v>1</v>
      </c>
      <c r="C342" s="100" t="s">
        <v>262</v>
      </c>
      <c r="D342" s="100"/>
      <c r="E342" s="100" t="s">
        <v>313</v>
      </c>
      <c r="F342" s="100">
        <v>6</v>
      </c>
      <c r="G342" s="100" t="s">
        <v>395</v>
      </c>
      <c r="H342" s="100" t="s">
        <v>334</v>
      </c>
      <c r="I342" s="101">
        <v>25.97</v>
      </c>
      <c r="J342" s="145"/>
      <c r="K342" s="145"/>
      <c r="L342" s="145" t="s">
        <v>518</v>
      </c>
      <c r="M342" s="145" t="s">
        <v>37</v>
      </c>
      <c r="N342" s="145" t="s">
        <v>125</v>
      </c>
      <c r="O342" s="145" t="s">
        <v>90</v>
      </c>
      <c r="P342" s="100"/>
      <c r="Q342" s="102">
        <v>12</v>
      </c>
      <c r="R342" s="140">
        <f t="shared" si="40"/>
        <v>18.7</v>
      </c>
      <c r="S342" s="141" t="str">
        <f t="shared" si="41"/>
        <v/>
      </c>
      <c r="T342" s="103">
        <f t="shared" si="42"/>
        <v>311.64</v>
      </c>
      <c r="U342" s="103" t="e">
        <f t="shared" si="43"/>
        <v>#VALUE!</v>
      </c>
      <c r="V342" s="103" t="e">
        <f t="shared" si="44"/>
        <v>#VALUE!</v>
      </c>
      <c r="W342" s="43" t="str">
        <f t="shared" si="45"/>
        <v>T</v>
      </c>
      <c r="X342" s="43">
        <f t="shared" si="46"/>
        <v>18.7</v>
      </c>
      <c r="Y342" s="43">
        <f t="shared" si="47"/>
        <v>0</v>
      </c>
      <c r="Z342" s="43">
        <f>IF(R342&lt;&gt;0,IF(R342=SVS,0,IF(R342=SVSg,0,IF(R342=Stundenverrechnungssatz!G383,0,IF(R342=Stundenverrechnungssatz!I383,0,IF(R342=Stundenverrechnungssatz!K383,0,IF(R342=Stundenverrechnungssatz!M383,0,1)))))))</f>
        <v>0</v>
      </c>
    </row>
    <row r="343" spans="1:27" s="44" customFormat="1" ht="15" customHeight="1" x14ac:dyDescent="0.2">
      <c r="A343" s="99">
        <v>337</v>
      </c>
      <c r="B343" s="99">
        <v>1</v>
      </c>
      <c r="C343" s="100" t="s">
        <v>262</v>
      </c>
      <c r="D343" s="100"/>
      <c r="E343" s="100" t="s">
        <v>313</v>
      </c>
      <c r="F343" s="100">
        <v>7</v>
      </c>
      <c r="G343" s="100" t="s">
        <v>467</v>
      </c>
      <c r="H343" s="100" t="s">
        <v>338</v>
      </c>
      <c r="I343" s="101">
        <v>19.8</v>
      </c>
      <c r="J343" s="145" t="s">
        <v>132</v>
      </c>
      <c r="K343" s="145"/>
      <c r="L343" s="145" t="s">
        <v>519</v>
      </c>
      <c r="M343" s="145" t="s">
        <v>68</v>
      </c>
      <c r="N343" s="145">
        <v>5</v>
      </c>
      <c r="O343" s="145" t="s">
        <v>39</v>
      </c>
      <c r="P343" s="100"/>
      <c r="Q343" s="102">
        <v>195.25</v>
      </c>
      <c r="R343" s="140">
        <f t="shared" si="40"/>
        <v>18.7</v>
      </c>
      <c r="S343" s="141" t="str">
        <f t="shared" si="41"/>
        <v/>
      </c>
      <c r="T343" s="103">
        <f t="shared" si="42"/>
        <v>3865.9500000000003</v>
      </c>
      <c r="U343" s="103" t="e">
        <f t="shared" si="43"/>
        <v>#VALUE!</v>
      </c>
      <c r="V343" s="103" t="e">
        <f t="shared" si="44"/>
        <v>#VALUE!</v>
      </c>
      <c r="W343" s="43" t="str">
        <f t="shared" si="45"/>
        <v>F</v>
      </c>
      <c r="X343" s="43">
        <f t="shared" si="46"/>
        <v>18.7</v>
      </c>
      <c r="Y343" s="43">
        <f t="shared" si="47"/>
        <v>19.8</v>
      </c>
      <c r="Z343" s="43">
        <f>IF(R343&lt;&gt;0,IF(R343=SVS,0,IF(R343=SVSg,0,IF(R343=Stundenverrechnungssatz!G384,0,IF(R343=Stundenverrechnungssatz!I384,0,IF(R343=Stundenverrechnungssatz!K384,0,IF(R343=Stundenverrechnungssatz!M384,0,1)))))))</f>
        <v>0</v>
      </c>
    </row>
    <row r="344" spans="1:27" s="44" customFormat="1" ht="15" customHeight="1" x14ac:dyDescent="0.2">
      <c r="A344" s="51">
        <v>338</v>
      </c>
      <c r="B344" s="99">
        <v>1</v>
      </c>
      <c r="C344" s="100" t="s">
        <v>262</v>
      </c>
      <c r="D344" s="100"/>
      <c r="E344" s="100" t="s">
        <v>313</v>
      </c>
      <c r="F344" s="100" t="s">
        <v>549</v>
      </c>
      <c r="G344" s="100" t="s">
        <v>550</v>
      </c>
      <c r="H344" s="100" t="s">
        <v>338</v>
      </c>
      <c r="I344" s="101">
        <v>23</v>
      </c>
      <c r="J344" s="145"/>
      <c r="K344" s="145"/>
      <c r="L344" s="145" t="s">
        <v>517</v>
      </c>
      <c r="M344" s="145" t="s">
        <v>133</v>
      </c>
      <c r="N344" s="145">
        <v>5</v>
      </c>
      <c r="O344" s="145" t="s">
        <v>134</v>
      </c>
      <c r="P344" s="100"/>
      <c r="Q344" s="102">
        <v>195.25</v>
      </c>
      <c r="R344" s="140">
        <f t="shared" si="40"/>
        <v>18.7</v>
      </c>
      <c r="S344" s="141" t="str">
        <f t="shared" ref="S344" si="48">IF(VLOOKUP(O344,Vorgaben,4,FALSE)=0,"",VLOOKUP(O344,Vorgaben,4,FALSE))</f>
        <v/>
      </c>
      <c r="T344" s="103">
        <f t="shared" ref="T344" si="49">I344*Q344</f>
        <v>4490.75</v>
      </c>
      <c r="U344" s="103" t="e">
        <f t="shared" ref="U344" si="50">T344/S344</f>
        <v>#VALUE!</v>
      </c>
      <c r="V344" s="103" t="e">
        <f t="shared" ref="V344" si="51">U344*R344</f>
        <v>#VALUE!</v>
      </c>
      <c r="W344" s="43" t="str">
        <f t="shared" ref="W344" si="52">LEFT(O344,1)</f>
        <v>M</v>
      </c>
      <c r="X344" s="43">
        <f t="shared" ref="X344" si="53">IF(R344=SVS,R344,"")</f>
        <v>18.7</v>
      </c>
      <c r="Y344" s="43">
        <f t="shared" ref="Y344" si="54">IF(J344="x",I344,0)</f>
        <v>0</v>
      </c>
      <c r="Z344" s="43">
        <f>IF(R344&lt;&gt;0,IF(R344=SVS,0,IF(R344=SVSg,0,IF(R344=Stundenverrechnungssatz!G384,0,IF(R344=Stundenverrechnungssatz!I384,0,IF(R344=Stundenverrechnungssatz!K384,0,IF(R344=Stundenverrechnungssatz!M384,0,1)))))))</f>
        <v>0</v>
      </c>
    </row>
    <row r="345" spans="1:27" s="44" customFormat="1" ht="15" customHeight="1" x14ac:dyDescent="0.2">
      <c r="A345" s="99">
        <v>339</v>
      </c>
      <c r="B345" s="99">
        <v>1</v>
      </c>
      <c r="C345" s="100" t="s">
        <v>262</v>
      </c>
      <c r="D345" s="100"/>
      <c r="E345" s="100" t="s">
        <v>313</v>
      </c>
      <c r="F345" s="100">
        <v>8</v>
      </c>
      <c r="G345" s="100" t="s">
        <v>430</v>
      </c>
      <c r="H345" s="100" t="s">
        <v>330</v>
      </c>
      <c r="I345" s="101">
        <v>169.77</v>
      </c>
      <c r="J345" s="145" t="s">
        <v>132</v>
      </c>
      <c r="K345" s="145"/>
      <c r="L345" s="145" t="s">
        <v>517</v>
      </c>
      <c r="M345" s="145" t="s">
        <v>133</v>
      </c>
      <c r="N345" s="145">
        <v>5</v>
      </c>
      <c r="O345" s="145" t="s">
        <v>134</v>
      </c>
      <c r="P345" s="100"/>
      <c r="Q345" s="102">
        <v>195.25</v>
      </c>
      <c r="R345" s="140">
        <f t="shared" si="40"/>
        <v>18.7</v>
      </c>
      <c r="S345" s="141" t="str">
        <f t="shared" si="41"/>
        <v/>
      </c>
      <c r="T345" s="103">
        <f t="shared" si="42"/>
        <v>33147.592499999999</v>
      </c>
      <c r="U345" s="103" t="e">
        <f t="shared" si="43"/>
        <v>#VALUE!</v>
      </c>
      <c r="V345" s="103" t="e">
        <f t="shared" si="44"/>
        <v>#VALUE!</v>
      </c>
      <c r="W345" s="43" t="str">
        <f t="shared" si="45"/>
        <v>M</v>
      </c>
      <c r="X345" s="43">
        <f t="shared" si="46"/>
        <v>18.7</v>
      </c>
      <c r="Y345" s="43">
        <f t="shared" si="47"/>
        <v>169.77</v>
      </c>
      <c r="Z345" s="43">
        <f>IF(R345&lt;&gt;0,IF(R345=SVS,0,IF(R345=SVSg,0,IF(R345=Stundenverrechnungssatz!G385,0,IF(R345=Stundenverrechnungssatz!I385,0,IF(R345=Stundenverrechnungssatz!K385,0,IF(R345=Stundenverrechnungssatz!M385,0,1)))))))</f>
        <v>0</v>
      </c>
    </row>
    <row r="346" spans="1:27" s="44" customFormat="1" ht="15" customHeight="1" x14ac:dyDescent="0.2">
      <c r="A346" s="51">
        <v>340</v>
      </c>
      <c r="B346" s="99">
        <v>1</v>
      </c>
      <c r="C346" s="100" t="s">
        <v>262</v>
      </c>
      <c r="D346" s="100"/>
      <c r="E346" s="100" t="s">
        <v>313</v>
      </c>
      <c r="F346" s="100">
        <v>9</v>
      </c>
      <c r="G346" s="100" t="s">
        <v>468</v>
      </c>
      <c r="H346" s="100" t="s">
        <v>330</v>
      </c>
      <c r="I346" s="101">
        <v>38.380000000000003</v>
      </c>
      <c r="J346" s="145" t="s">
        <v>132</v>
      </c>
      <c r="K346" s="145"/>
      <c r="L346" s="145" t="s">
        <v>521</v>
      </c>
      <c r="M346" s="145" t="s">
        <v>35</v>
      </c>
      <c r="N346" s="145">
        <v>5</v>
      </c>
      <c r="O346" s="145" t="s">
        <v>34</v>
      </c>
      <c r="P346" s="100"/>
      <c r="Q346" s="102">
        <v>195.25</v>
      </c>
      <c r="R346" s="140">
        <f t="shared" si="40"/>
        <v>18.7</v>
      </c>
      <c r="S346" s="141" t="str">
        <f t="shared" si="41"/>
        <v/>
      </c>
      <c r="T346" s="103">
        <f t="shared" si="42"/>
        <v>7493.6950000000006</v>
      </c>
      <c r="U346" s="103" t="e">
        <f t="shared" si="43"/>
        <v>#VALUE!</v>
      </c>
      <c r="V346" s="103" t="e">
        <f t="shared" si="44"/>
        <v>#VALUE!</v>
      </c>
      <c r="W346" s="43" t="str">
        <f t="shared" si="45"/>
        <v>C</v>
      </c>
      <c r="X346" s="43">
        <f t="shared" si="46"/>
        <v>18.7</v>
      </c>
      <c r="Y346" s="43">
        <f t="shared" si="47"/>
        <v>38.380000000000003</v>
      </c>
      <c r="Z346" s="43">
        <f>IF(R346&lt;&gt;0,IF(R346=SVS,0,IF(R346=SVSg,0,IF(R346=Stundenverrechnungssatz!G386,0,IF(R346=Stundenverrechnungssatz!I386,0,IF(R346=Stundenverrechnungssatz!K386,0,IF(R346=Stundenverrechnungssatz!M386,0,1)))))))</f>
        <v>0</v>
      </c>
    </row>
    <row r="347" spans="1:27" s="44" customFormat="1" ht="15" customHeight="1" x14ac:dyDescent="0.2">
      <c r="A347" s="99">
        <v>341</v>
      </c>
      <c r="B347" s="99">
        <v>1</v>
      </c>
      <c r="C347" s="100" t="s">
        <v>262</v>
      </c>
      <c r="D347" s="100"/>
      <c r="E347" s="100" t="s">
        <v>313</v>
      </c>
      <c r="F347" s="100">
        <v>11</v>
      </c>
      <c r="G347" s="100" t="s">
        <v>552</v>
      </c>
      <c r="H347" s="100" t="s">
        <v>338</v>
      </c>
      <c r="I347" s="101">
        <v>23</v>
      </c>
      <c r="J347" s="145"/>
      <c r="K347" s="145"/>
      <c r="L347" s="145" t="s">
        <v>517</v>
      </c>
      <c r="M347" s="145" t="s">
        <v>74</v>
      </c>
      <c r="N347" s="145" t="s">
        <v>125</v>
      </c>
      <c r="O347" s="145" t="s">
        <v>80</v>
      </c>
      <c r="P347" s="100"/>
      <c r="Q347" s="102">
        <v>117.15</v>
      </c>
      <c r="R347" s="140">
        <f t="shared" si="40"/>
        <v>18.7</v>
      </c>
      <c r="S347" s="141" t="str">
        <f t="shared" ref="S347" si="55">IF(VLOOKUP(O347,Vorgaben,4,FALSE)=0,"",VLOOKUP(O347,Vorgaben,4,FALSE))</f>
        <v/>
      </c>
      <c r="T347" s="103">
        <f t="shared" ref="T347" si="56">I347*Q347</f>
        <v>2694.4500000000003</v>
      </c>
      <c r="U347" s="103" t="e">
        <f t="shared" ref="U347" si="57">T347/S347</f>
        <v>#VALUE!</v>
      </c>
      <c r="V347" s="103" t="e">
        <f t="shared" ref="V347" si="58">U347*R347</f>
        <v>#VALUE!</v>
      </c>
      <c r="W347" s="43" t="str">
        <f t="shared" ref="W347" si="59">LEFT(O347,1)</f>
        <v>K</v>
      </c>
      <c r="X347" s="43">
        <f t="shared" ref="X347" si="60">IF(R347=SVS,R347,"")</f>
        <v>18.7</v>
      </c>
      <c r="Y347" s="43">
        <f t="shared" ref="Y347" si="61">IF(J347="x",I347,0)</f>
        <v>0</v>
      </c>
      <c r="Z347" s="43">
        <f>IF(R347&lt;&gt;0,IF(R347=SVS,0,IF(R347=SVSg,0,IF(R347=Stundenverrechnungssatz!G386,0,IF(R347=Stundenverrechnungssatz!I386,0,IF(R347=Stundenverrechnungssatz!K386,0,IF(R347=Stundenverrechnungssatz!M386,0,1)))))))</f>
        <v>0</v>
      </c>
    </row>
    <row r="348" spans="1:27" s="44" customFormat="1" ht="15" customHeight="1" x14ac:dyDescent="0.2">
      <c r="A348" s="51">
        <v>342</v>
      </c>
      <c r="B348" s="99">
        <v>1</v>
      </c>
      <c r="C348" s="100" t="s">
        <v>262</v>
      </c>
      <c r="D348" s="100"/>
      <c r="E348" s="100" t="s">
        <v>313</v>
      </c>
      <c r="F348" s="100">
        <v>12</v>
      </c>
      <c r="G348" s="100" t="s">
        <v>430</v>
      </c>
      <c r="H348" s="100" t="s">
        <v>334</v>
      </c>
      <c r="I348" s="101">
        <v>109.38</v>
      </c>
      <c r="J348" s="145"/>
      <c r="K348" s="145"/>
      <c r="L348" s="145" t="s">
        <v>517</v>
      </c>
      <c r="M348" s="145" t="s">
        <v>74</v>
      </c>
      <c r="N348" s="145" t="s">
        <v>125</v>
      </c>
      <c r="O348" s="145" t="s">
        <v>134</v>
      </c>
      <c r="P348" s="100"/>
      <c r="Q348" s="102">
        <v>195.25</v>
      </c>
      <c r="R348" s="140">
        <f t="shared" si="40"/>
        <v>18.7</v>
      </c>
      <c r="S348" s="141" t="str">
        <f t="shared" si="41"/>
        <v/>
      </c>
      <c r="T348" s="103">
        <f t="shared" si="42"/>
        <v>21356.445</v>
      </c>
      <c r="U348" s="103" t="e">
        <f t="shared" si="43"/>
        <v>#VALUE!</v>
      </c>
      <c r="V348" s="103" t="e">
        <f t="shared" si="44"/>
        <v>#VALUE!</v>
      </c>
      <c r="W348" s="43" t="str">
        <f t="shared" si="45"/>
        <v>M</v>
      </c>
      <c r="X348" s="43">
        <f t="shared" si="46"/>
        <v>18.7</v>
      </c>
      <c r="Y348" s="43">
        <f t="shared" si="47"/>
        <v>0</v>
      </c>
      <c r="Z348" s="43">
        <f>IF(R348&lt;&gt;0,IF(R348=SVS,0,IF(R348=SVSg,0,IF(R348=Stundenverrechnungssatz!G387,0,IF(R348=Stundenverrechnungssatz!I387,0,IF(R348=Stundenverrechnungssatz!K387,0,IF(R348=Stundenverrechnungssatz!M387,0,1)))))))</f>
        <v>0</v>
      </c>
    </row>
    <row r="349" spans="1:27" s="44" customFormat="1" ht="15" customHeight="1" x14ac:dyDescent="0.2">
      <c r="A349" s="99">
        <v>343</v>
      </c>
      <c r="B349" s="99">
        <v>1</v>
      </c>
      <c r="C349" s="100" t="s">
        <v>262</v>
      </c>
      <c r="D349" s="100"/>
      <c r="E349" s="100" t="s">
        <v>313</v>
      </c>
      <c r="F349" s="100">
        <v>13</v>
      </c>
      <c r="G349" s="100" t="s">
        <v>353</v>
      </c>
      <c r="H349" s="100" t="s">
        <v>330</v>
      </c>
      <c r="I349" s="101">
        <v>36.83</v>
      </c>
      <c r="J349" s="145" t="s">
        <v>132</v>
      </c>
      <c r="K349" s="145"/>
      <c r="L349" s="145" t="s">
        <v>519</v>
      </c>
      <c r="M349" s="145" t="s">
        <v>68</v>
      </c>
      <c r="N349" s="145">
        <v>5</v>
      </c>
      <c r="O349" s="145" t="s">
        <v>39</v>
      </c>
      <c r="P349" s="100"/>
      <c r="Q349" s="102">
        <v>195.25</v>
      </c>
      <c r="R349" s="140">
        <f t="shared" si="40"/>
        <v>18.7</v>
      </c>
      <c r="S349" s="141" t="str">
        <f t="shared" si="41"/>
        <v/>
      </c>
      <c r="T349" s="103">
        <f t="shared" si="42"/>
        <v>7191.0574999999999</v>
      </c>
      <c r="U349" s="103" t="e">
        <f t="shared" si="43"/>
        <v>#VALUE!</v>
      </c>
      <c r="V349" s="103" t="e">
        <f t="shared" si="44"/>
        <v>#VALUE!</v>
      </c>
      <c r="W349" s="43" t="str">
        <f t="shared" si="45"/>
        <v>F</v>
      </c>
      <c r="X349" s="43">
        <f t="shared" si="46"/>
        <v>18.7</v>
      </c>
      <c r="Y349" s="43">
        <f t="shared" si="47"/>
        <v>36.83</v>
      </c>
      <c r="Z349" s="43">
        <f>IF(R349&lt;&gt;0,IF(R349=SVS,0,IF(R349=SVSg,0,IF(R349=Stundenverrechnungssatz!G388,0,IF(R349=Stundenverrechnungssatz!I388,0,IF(R349=Stundenverrechnungssatz!K388,0,IF(R349=Stundenverrechnungssatz!M388,0,1)))))))</f>
        <v>0</v>
      </c>
    </row>
    <row r="350" spans="1:27" s="44" customFormat="1" ht="15" customHeight="1" x14ac:dyDescent="0.2">
      <c r="A350" s="51">
        <v>344</v>
      </c>
      <c r="B350" s="99">
        <v>1</v>
      </c>
      <c r="C350" s="100" t="s">
        <v>262</v>
      </c>
      <c r="D350" s="100"/>
      <c r="E350" s="100" t="s">
        <v>313</v>
      </c>
      <c r="F350" s="100">
        <v>14</v>
      </c>
      <c r="G350" s="100" t="s">
        <v>469</v>
      </c>
      <c r="H350" s="100" t="s">
        <v>334</v>
      </c>
      <c r="I350" s="101">
        <v>11.39</v>
      </c>
      <c r="J350" s="145"/>
      <c r="K350" s="145"/>
      <c r="L350" s="145" t="s">
        <v>518</v>
      </c>
      <c r="M350" s="145" t="s">
        <v>37</v>
      </c>
      <c r="N350" s="145" t="s">
        <v>125</v>
      </c>
      <c r="O350" s="145" t="s">
        <v>90</v>
      </c>
      <c r="P350" s="100"/>
      <c r="Q350" s="102">
        <v>12</v>
      </c>
      <c r="R350" s="140">
        <f t="shared" si="40"/>
        <v>18.7</v>
      </c>
      <c r="S350" s="141" t="str">
        <f t="shared" si="41"/>
        <v/>
      </c>
      <c r="T350" s="103">
        <f t="shared" si="42"/>
        <v>136.68</v>
      </c>
      <c r="U350" s="103" t="e">
        <f t="shared" si="43"/>
        <v>#VALUE!</v>
      </c>
      <c r="V350" s="103" t="e">
        <f t="shared" si="44"/>
        <v>#VALUE!</v>
      </c>
      <c r="W350" s="43" t="str">
        <f t="shared" si="45"/>
        <v>T</v>
      </c>
      <c r="X350" s="43">
        <f t="shared" si="46"/>
        <v>18.7</v>
      </c>
      <c r="Y350" s="43">
        <f t="shared" si="47"/>
        <v>0</v>
      </c>
      <c r="Z350" s="43">
        <f>IF(R350&lt;&gt;0,IF(R350=SVS,0,IF(R350=SVSg,0,IF(R350=Stundenverrechnungssatz!G389,0,IF(R350=Stundenverrechnungssatz!I389,0,IF(R350=Stundenverrechnungssatz!K389,0,IF(R350=Stundenverrechnungssatz!M389,0,1)))))))</f>
        <v>0</v>
      </c>
    </row>
    <row r="351" spans="1:27" s="45" customFormat="1" ht="15" customHeight="1" x14ac:dyDescent="0.2">
      <c r="A351" s="99">
        <v>345</v>
      </c>
      <c r="B351" s="99">
        <v>1</v>
      </c>
      <c r="C351" s="100" t="s">
        <v>262</v>
      </c>
      <c r="D351" s="100"/>
      <c r="E351" s="100" t="s">
        <v>313</v>
      </c>
      <c r="F351" s="100">
        <v>15</v>
      </c>
      <c r="G351" s="100" t="s">
        <v>470</v>
      </c>
      <c r="H351" s="100" t="s">
        <v>330</v>
      </c>
      <c r="I351" s="101">
        <v>43.16</v>
      </c>
      <c r="J351" s="145" t="s">
        <v>132</v>
      </c>
      <c r="K351" s="145"/>
      <c r="L351" s="145" t="s">
        <v>515</v>
      </c>
      <c r="M351" s="145" t="s">
        <v>32</v>
      </c>
      <c r="N351" s="145">
        <v>2</v>
      </c>
      <c r="O351" s="145" t="s">
        <v>56</v>
      </c>
      <c r="P351" s="100"/>
      <c r="Q351" s="102">
        <v>78.099999999999994</v>
      </c>
      <c r="R351" s="140">
        <f t="shared" si="40"/>
        <v>18.7</v>
      </c>
      <c r="S351" s="141" t="str">
        <f t="shared" si="41"/>
        <v/>
      </c>
      <c r="T351" s="103">
        <f t="shared" si="42"/>
        <v>3370.7959999999994</v>
      </c>
      <c r="U351" s="103" t="e">
        <f t="shared" si="43"/>
        <v>#VALUE!</v>
      </c>
      <c r="V351" s="103" t="e">
        <f t="shared" si="44"/>
        <v>#VALUE!</v>
      </c>
      <c r="W351" s="43" t="str">
        <f t="shared" si="45"/>
        <v>B</v>
      </c>
      <c r="X351" s="43">
        <f t="shared" si="46"/>
        <v>18.7</v>
      </c>
      <c r="Y351" s="43">
        <f t="shared" si="47"/>
        <v>43.16</v>
      </c>
      <c r="Z351" s="43">
        <f>IF(R351&lt;&gt;0,IF(R351=SVS,0,IF(R351=SVSg,0,IF(R351=Stundenverrechnungssatz!G390,0,IF(R351=Stundenverrechnungssatz!I390,0,IF(R351=Stundenverrechnungssatz!K390,0,IF(R351=Stundenverrechnungssatz!M390,0,1)))))))</f>
        <v>0</v>
      </c>
      <c r="AA351" s="44"/>
    </row>
    <row r="352" spans="1:27" s="45" customFormat="1" ht="15" customHeight="1" x14ac:dyDescent="0.2">
      <c r="A352" s="51">
        <v>346</v>
      </c>
      <c r="B352" s="99">
        <v>1</v>
      </c>
      <c r="C352" s="100" t="s">
        <v>262</v>
      </c>
      <c r="D352" s="100"/>
      <c r="E352" s="100" t="s">
        <v>313</v>
      </c>
      <c r="F352" s="100">
        <v>19</v>
      </c>
      <c r="G352" s="100" t="s">
        <v>353</v>
      </c>
      <c r="H352" s="100" t="s">
        <v>334</v>
      </c>
      <c r="I352" s="101">
        <v>9.42</v>
      </c>
      <c r="J352" s="145" t="s">
        <v>132</v>
      </c>
      <c r="K352" s="145"/>
      <c r="L352" s="145" t="s">
        <v>519</v>
      </c>
      <c r="M352" s="145" t="s">
        <v>68</v>
      </c>
      <c r="N352" s="145">
        <v>5</v>
      </c>
      <c r="O352" s="145" t="s">
        <v>39</v>
      </c>
      <c r="P352" s="100"/>
      <c r="Q352" s="102">
        <v>195.25</v>
      </c>
      <c r="R352" s="140">
        <f t="shared" si="40"/>
        <v>18.7</v>
      </c>
      <c r="S352" s="141" t="str">
        <f t="shared" si="41"/>
        <v/>
      </c>
      <c r="T352" s="103">
        <f t="shared" si="42"/>
        <v>1839.2549999999999</v>
      </c>
      <c r="U352" s="103" t="e">
        <f t="shared" si="43"/>
        <v>#VALUE!</v>
      </c>
      <c r="V352" s="103" t="e">
        <f t="shared" si="44"/>
        <v>#VALUE!</v>
      </c>
      <c r="W352" s="43" t="str">
        <f t="shared" si="45"/>
        <v>F</v>
      </c>
      <c r="X352" s="43">
        <f t="shared" si="46"/>
        <v>18.7</v>
      </c>
      <c r="Y352" s="43">
        <f t="shared" si="47"/>
        <v>9.42</v>
      </c>
      <c r="Z352" s="43">
        <f>IF(R352&lt;&gt;0,IF(R352=SVS,0,IF(R352=SVSg,0,IF(R352=Stundenverrechnungssatz!G391,0,IF(R352=Stundenverrechnungssatz!I391,0,IF(R352=Stundenverrechnungssatz!K391,0,IF(R352=Stundenverrechnungssatz!M391,0,1)))))))</f>
        <v>0</v>
      </c>
      <c r="AA352" s="44"/>
    </row>
    <row r="353" spans="1:27" s="45" customFormat="1" ht="15" customHeight="1" x14ac:dyDescent="0.2">
      <c r="A353" s="99">
        <v>347</v>
      </c>
      <c r="B353" s="99">
        <v>1</v>
      </c>
      <c r="C353" s="100" t="s">
        <v>262</v>
      </c>
      <c r="D353" s="100"/>
      <c r="E353" s="100" t="s">
        <v>313</v>
      </c>
      <c r="F353" s="100">
        <v>20</v>
      </c>
      <c r="G353" s="100" t="s">
        <v>353</v>
      </c>
      <c r="H353" s="100" t="s">
        <v>338</v>
      </c>
      <c r="I353" s="101">
        <v>17.16</v>
      </c>
      <c r="J353" s="145" t="s">
        <v>132</v>
      </c>
      <c r="K353" s="145"/>
      <c r="L353" s="145" t="s">
        <v>519</v>
      </c>
      <c r="M353" s="145" t="s">
        <v>68</v>
      </c>
      <c r="N353" s="145">
        <v>5</v>
      </c>
      <c r="O353" s="145" t="s">
        <v>39</v>
      </c>
      <c r="P353" s="100"/>
      <c r="Q353" s="102">
        <v>195.25</v>
      </c>
      <c r="R353" s="140">
        <f t="shared" si="40"/>
        <v>18.7</v>
      </c>
      <c r="S353" s="141" t="str">
        <f t="shared" si="41"/>
        <v/>
      </c>
      <c r="T353" s="103">
        <f t="shared" si="42"/>
        <v>3350.4900000000002</v>
      </c>
      <c r="U353" s="103" t="e">
        <f t="shared" si="43"/>
        <v>#VALUE!</v>
      </c>
      <c r="V353" s="103" t="e">
        <f t="shared" si="44"/>
        <v>#VALUE!</v>
      </c>
      <c r="W353" s="43" t="str">
        <f t="shared" si="45"/>
        <v>F</v>
      </c>
      <c r="X353" s="43">
        <f t="shared" si="46"/>
        <v>18.7</v>
      </c>
      <c r="Y353" s="43">
        <f t="shared" si="47"/>
        <v>17.16</v>
      </c>
      <c r="Z353" s="43">
        <f>IF(R353&lt;&gt;0,IF(R353=SVS,0,IF(R353=SVSg,0,IF(R353=Stundenverrechnungssatz!G392,0,IF(R353=Stundenverrechnungssatz!I392,0,IF(R353=Stundenverrechnungssatz!K392,0,IF(R353=Stundenverrechnungssatz!M392,0,1)))))))</f>
        <v>0</v>
      </c>
      <c r="AA353" s="44"/>
    </row>
    <row r="354" spans="1:27" s="45" customFormat="1" ht="15" customHeight="1" x14ac:dyDescent="0.2">
      <c r="A354" s="51">
        <v>348</v>
      </c>
      <c r="B354" s="99">
        <v>1</v>
      </c>
      <c r="C354" s="100" t="s">
        <v>262</v>
      </c>
      <c r="D354" s="100"/>
      <c r="E354" s="100" t="s">
        <v>314</v>
      </c>
      <c r="F354" s="100">
        <v>101</v>
      </c>
      <c r="G354" s="100" t="s">
        <v>471</v>
      </c>
      <c r="H354" s="100" t="s">
        <v>330</v>
      </c>
      <c r="I354" s="101">
        <v>38.380000000000003</v>
      </c>
      <c r="J354" s="145" t="s">
        <v>132</v>
      </c>
      <c r="K354" s="145"/>
      <c r="L354" s="145" t="s">
        <v>516</v>
      </c>
      <c r="M354" s="145" t="s">
        <v>74</v>
      </c>
      <c r="N354" s="145">
        <v>5</v>
      </c>
      <c r="O354" s="145" t="s">
        <v>73</v>
      </c>
      <c r="P354" s="100"/>
      <c r="Q354" s="102">
        <v>195.25</v>
      </c>
      <c r="R354" s="140">
        <f t="shared" si="40"/>
        <v>18.7</v>
      </c>
      <c r="S354" s="141" t="str">
        <f t="shared" si="41"/>
        <v/>
      </c>
      <c r="T354" s="103">
        <f t="shared" si="42"/>
        <v>7493.6950000000006</v>
      </c>
      <c r="U354" s="103" t="e">
        <f t="shared" si="43"/>
        <v>#VALUE!</v>
      </c>
      <c r="V354" s="103" t="e">
        <f t="shared" si="44"/>
        <v>#VALUE!</v>
      </c>
      <c r="W354" s="43" t="str">
        <f t="shared" si="45"/>
        <v>H</v>
      </c>
      <c r="X354" s="43">
        <f t="shared" si="46"/>
        <v>18.7</v>
      </c>
      <c r="Y354" s="43">
        <f t="shared" si="47"/>
        <v>38.380000000000003</v>
      </c>
      <c r="Z354" s="43">
        <f>IF(R354&lt;&gt;0,IF(R354=SVS,0,IF(R354=SVSg,0,IF(R354=Stundenverrechnungssatz!G393,0,IF(R354=Stundenverrechnungssatz!I393,0,IF(R354=Stundenverrechnungssatz!K393,0,IF(R354=Stundenverrechnungssatz!M393,0,1)))))))</f>
        <v>0</v>
      </c>
      <c r="AA354" s="44"/>
    </row>
    <row r="355" spans="1:27" s="45" customFormat="1" ht="15" customHeight="1" x14ac:dyDescent="0.2">
      <c r="A355" s="99">
        <v>349</v>
      </c>
      <c r="B355" s="99">
        <v>1</v>
      </c>
      <c r="C355" s="100" t="s">
        <v>262</v>
      </c>
      <c r="D355" s="100"/>
      <c r="E355" s="100" t="s">
        <v>314</v>
      </c>
      <c r="F355" s="100">
        <v>102</v>
      </c>
      <c r="G355" s="100" t="s">
        <v>357</v>
      </c>
      <c r="H355" s="100" t="s">
        <v>330</v>
      </c>
      <c r="I355" s="101">
        <v>40.07</v>
      </c>
      <c r="J355" s="145" t="s">
        <v>132</v>
      </c>
      <c r="K355" s="145"/>
      <c r="L355" s="145" t="s">
        <v>515</v>
      </c>
      <c r="M355" s="145" t="s">
        <v>32</v>
      </c>
      <c r="N355" s="145">
        <v>5</v>
      </c>
      <c r="O355" s="145" t="s">
        <v>54</v>
      </c>
      <c r="P355" s="100"/>
      <c r="Q355" s="102">
        <v>195.25</v>
      </c>
      <c r="R355" s="140">
        <f t="shared" si="40"/>
        <v>18.7</v>
      </c>
      <c r="S355" s="141" t="str">
        <f t="shared" si="41"/>
        <v/>
      </c>
      <c r="T355" s="103">
        <f t="shared" si="42"/>
        <v>7823.6675000000005</v>
      </c>
      <c r="U355" s="103" t="e">
        <f t="shared" si="43"/>
        <v>#VALUE!</v>
      </c>
      <c r="V355" s="103" t="e">
        <f t="shared" si="44"/>
        <v>#VALUE!</v>
      </c>
      <c r="W355" s="43" t="str">
        <f t="shared" si="45"/>
        <v>B</v>
      </c>
      <c r="X355" s="43">
        <f t="shared" si="46"/>
        <v>18.7</v>
      </c>
      <c r="Y355" s="43">
        <f t="shared" si="47"/>
        <v>40.07</v>
      </c>
      <c r="Z355" s="43">
        <f>IF(R355&lt;&gt;0,IF(R355=SVS,0,IF(R355=SVSg,0,IF(R355=Stundenverrechnungssatz!G394,0,IF(R355=Stundenverrechnungssatz!I394,0,IF(R355=Stundenverrechnungssatz!K394,0,IF(R355=Stundenverrechnungssatz!M394,0,1)))))))</f>
        <v>0</v>
      </c>
      <c r="AA355" s="44"/>
    </row>
    <row r="356" spans="1:27" s="45" customFormat="1" ht="15" customHeight="1" x14ac:dyDescent="0.2">
      <c r="A356" s="51">
        <v>350</v>
      </c>
      <c r="B356" s="99">
        <v>1</v>
      </c>
      <c r="C356" s="100" t="s">
        <v>262</v>
      </c>
      <c r="D356" s="100"/>
      <c r="E356" s="100" t="s">
        <v>314</v>
      </c>
      <c r="F356" s="100">
        <v>103</v>
      </c>
      <c r="G356" s="100" t="s">
        <v>357</v>
      </c>
      <c r="H356" s="100" t="s">
        <v>330</v>
      </c>
      <c r="I356" s="101">
        <v>51.43</v>
      </c>
      <c r="J356" s="145" t="s">
        <v>132</v>
      </c>
      <c r="K356" s="145"/>
      <c r="L356" s="145" t="s">
        <v>515</v>
      </c>
      <c r="M356" s="145" t="s">
        <v>32</v>
      </c>
      <c r="N356" s="145">
        <v>5</v>
      </c>
      <c r="O356" s="145" t="s">
        <v>54</v>
      </c>
      <c r="P356" s="100"/>
      <c r="Q356" s="102">
        <v>195.25</v>
      </c>
      <c r="R356" s="140">
        <f t="shared" si="40"/>
        <v>18.7</v>
      </c>
      <c r="S356" s="141" t="str">
        <f t="shared" si="41"/>
        <v/>
      </c>
      <c r="T356" s="103">
        <f t="shared" si="42"/>
        <v>10041.7075</v>
      </c>
      <c r="U356" s="103" t="e">
        <f t="shared" si="43"/>
        <v>#VALUE!</v>
      </c>
      <c r="V356" s="103" t="e">
        <f t="shared" si="44"/>
        <v>#VALUE!</v>
      </c>
      <c r="W356" s="43" t="str">
        <f t="shared" si="45"/>
        <v>B</v>
      </c>
      <c r="X356" s="43">
        <f t="shared" si="46"/>
        <v>18.7</v>
      </c>
      <c r="Y356" s="43">
        <f t="shared" si="47"/>
        <v>51.43</v>
      </c>
      <c r="Z356" s="43">
        <f>IF(R356&lt;&gt;0,IF(R356=SVS,0,IF(R356=SVSg,0,IF(R356=Stundenverrechnungssatz!G395,0,IF(R356=Stundenverrechnungssatz!I395,0,IF(R356=Stundenverrechnungssatz!K395,0,IF(R356=Stundenverrechnungssatz!M395,0,1)))))))</f>
        <v>0</v>
      </c>
      <c r="AA356" s="44"/>
    </row>
    <row r="357" spans="1:27" s="45" customFormat="1" ht="15" customHeight="1" x14ac:dyDescent="0.2">
      <c r="A357" s="99">
        <v>351</v>
      </c>
      <c r="B357" s="99">
        <v>1</v>
      </c>
      <c r="C357" s="100" t="s">
        <v>262</v>
      </c>
      <c r="D357" s="100"/>
      <c r="E357" s="100" t="s">
        <v>314</v>
      </c>
      <c r="F357" s="100">
        <v>104</v>
      </c>
      <c r="G357" s="100" t="s">
        <v>357</v>
      </c>
      <c r="H357" s="100" t="s">
        <v>330</v>
      </c>
      <c r="I357" s="101">
        <v>39.82</v>
      </c>
      <c r="J357" s="145" t="s">
        <v>132</v>
      </c>
      <c r="K357" s="145"/>
      <c r="L357" s="145" t="s">
        <v>515</v>
      </c>
      <c r="M357" s="145" t="s">
        <v>32</v>
      </c>
      <c r="N357" s="145">
        <v>5</v>
      </c>
      <c r="O357" s="145" t="s">
        <v>54</v>
      </c>
      <c r="P357" s="100"/>
      <c r="Q357" s="102">
        <v>195.25</v>
      </c>
      <c r="R357" s="140">
        <f t="shared" si="40"/>
        <v>18.7</v>
      </c>
      <c r="S357" s="141" t="str">
        <f t="shared" si="41"/>
        <v/>
      </c>
      <c r="T357" s="103">
        <f t="shared" si="42"/>
        <v>7774.8550000000005</v>
      </c>
      <c r="U357" s="103" t="e">
        <f t="shared" si="43"/>
        <v>#VALUE!</v>
      </c>
      <c r="V357" s="103" t="e">
        <f t="shared" si="44"/>
        <v>#VALUE!</v>
      </c>
      <c r="W357" s="43" t="str">
        <f t="shared" si="45"/>
        <v>B</v>
      </c>
      <c r="X357" s="43">
        <f t="shared" si="46"/>
        <v>18.7</v>
      </c>
      <c r="Y357" s="43">
        <f t="shared" si="47"/>
        <v>39.82</v>
      </c>
      <c r="Z357" s="43">
        <f>IF(R357&lt;&gt;0,IF(R357=SVS,0,IF(R357=SVSg,0,IF(R357=Stundenverrechnungssatz!G396,0,IF(R357=Stundenverrechnungssatz!I396,0,IF(R357=Stundenverrechnungssatz!K396,0,IF(R357=Stundenverrechnungssatz!M396,0,1)))))))</f>
        <v>0</v>
      </c>
      <c r="AA357" s="44"/>
    </row>
    <row r="358" spans="1:27" s="45" customFormat="1" ht="15" customHeight="1" x14ac:dyDescent="0.2">
      <c r="A358" s="51">
        <v>352</v>
      </c>
      <c r="B358" s="99">
        <v>1</v>
      </c>
      <c r="C358" s="100" t="s">
        <v>262</v>
      </c>
      <c r="D358" s="100"/>
      <c r="E358" s="100" t="s">
        <v>314</v>
      </c>
      <c r="F358" s="100">
        <v>105</v>
      </c>
      <c r="G358" s="100" t="s">
        <v>357</v>
      </c>
      <c r="H358" s="100" t="s">
        <v>330</v>
      </c>
      <c r="I358" s="101">
        <v>51.76</v>
      </c>
      <c r="J358" s="145" t="s">
        <v>132</v>
      </c>
      <c r="K358" s="145"/>
      <c r="L358" s="145" t="s">
        <v>515</v>
      </c>
      <c r="M358" s="145" t="s">
        <v>32</v>
      </c>
      <c r="N358" s="145">
        <v>5</v>
      </c>
      <c r="O358" s="145" t="s">
        <v>54</v>
      </c>
      <c r="P358" s="100"/>
      <c r="Q358" s="102">
        <v>195.25</v>
      </c>
      <c r="R358" s="140">
        <f t="shared" si="40"/>
        <v>18.7</v>
      </c>
      <c r="S358" s="141" t="str">
        <f t="shared" si="41"/>
        <v/>
      </c>
      <c r="T358" s="103">
        <f t="shared" si="42"/>
        <v>10106.14</v>
      </c>
      <c r="U358" s="103" t="e">
        <f t="shared" si="43"/>
        <v>#VALUE!</v>
      </c>
      <c r="V358" s="103" t="e">
        <f t="shared" si="44"/>
        <v>#VALUE!</v>
      </c>
      <c r="W358" s="43" t="str">
        <f t="shared" si="45"/>
        <v>B</v>
      </c>
      <c r="X358" s="43">
        <f t="shared" si="46"/>
        <v>18.7</v>
      </c>
      <c r="Y358" s="43">
        <f t="shared" si="47"/>
        <v>51.76</v>
      </c>
      <c r="Z358" s="43">
        <f>IF(R358&lt;&gt;0,IF(R358=SVS,0,IF(R358=SVSg,0,IF(R358=Stundenverrechnungssatz!G397,0,IF(R358=Stundenverrechnungssatz!I397,0,IF(R358=Stundenverrechnungssatz!K397,0,IF(R358=Stundenverrechnungssatz!M397,0,1)))))))</f>
        <v>0</v>
      </c>
      <c r="AA358" s="44"/>
    </row>
    <row r="359" spans="1:27" s="44" customFormat="1" ht="15" customHeight="1" x14ac:dyDescent="0.2">
      <c r="A359" s="99">
        <v>353</v>
      </c>
      <c r="B359" s="99">
        <v>1</v>
      </c>
      <c r="C359" s="100" t="s">
        <v>262</v>
      </c>
      <c r="D359" s="100"/>
      <c r="E359" s="100" t="s">
        <v>314</v>
      </c>
      <c r="F359" s="100">
        <v>106</v>
      </c>
      <c r="G359" s="100" t="s">
        <v>357</v>
      </c>
      <c r="H359" s="100" t="s">
        <v>330</v>
      </c>
      <c r="I359" s="101">
        <v>50.09</v>
      </c>
      <c r="J359" s="145" t="s">
        <v>132</v>
      </c>
      <c r="K359" s="145"/>
      <c r="L359" s="145" t="s">
        <v>515</v>
      </c>
      <c r="M359" s="145" t="s">
        <v>32</v>
      </c>
      <c r="N359" s="145">
        <v>5</v>
      </c>
      <c r="O359" s="145" t="s">
        <v>54</v>
      </c>
      <c r="P359" s="100"/>
      <c r="Q359" s="102">
        <v>195.25</v>
      </c>
      <c r="R359" s="140">
        <f t="shared" si="40"/>
        <v>18.7</v>
      </c>
      <c r="S359" s="141" t="str">
        <f t="shared" si="41"/>
        <v/>
      </c>
      <c r="T359" s="103">
        <f t="shared" si="42"/>
        <v>9780.0725000000002</v>
      </c>
      <c r="U359" s="103" t="e">
        <f t="shared" si="43"/>
        <v>#VALUE!</v>
      </c>
      <c r="V359" s="103" t="e">
        <f t="shared" si="44"/>
        <v>#VALUE!</v>
      </c>
      <c r="W359" s="43" t="str">
        <f t="shared" si="45"/>
        <v>B</v>
      </c>
      <c r="X359" s="43">
        <f t="shared" si="46"/>
        <v>18.7</v>
      </c>
      <c r="Y359" s="43">
        <f t="shared" si="47"/>
        <v>50.09</v>
      </c>
      <c r="Z359" s="43">
        <f>IF(R359&lt;&gt;0,IF(R359=SVS,0,IF(R359=SVSg,0,IF(R359=Stundenverrechnungssatz!G398,0,IF(R359=Stundenverrechnungssatz!I398,0,IF(R359=Stundenverrechnungssatz!K398,0,IF(R359=Stundenverrechnungssatz!M398,0,1)))))))</f>
        <v>0</v>
      </c>
    </row>
    <row r="360" spans="1:27" s="44" customFormat="1" ht="15" customHeight="1" x14ac:dyDescent="0.2">
      <c r="A360" s="51">
        <v>354</v>
      </c>
      <c r="B360" s="99">
        <v>1</v>
      </c>
      <c r="C360" s="100" t="s">
        <v>262</v>
      </c>
      <c r="D360" s="100"/>
      <c r="E360" s="100" t="s">
        <v>314</v>
      </c>
      <c r="F360" s="100">
        <v>107</v>
      </c>
      <c r="G360" s="100" t="s">
        <v>357</v>
      </c>
      <c r="H360" s="100" t="s">
        <v>330</v>
      </c>
      <c r="I360" s="101">
        <v>49.27</v>
      </c>
      <c r="J360" s="145" t="s">
        <v>132</v>
      </c>
      <c r="K360" s="145"/>
      <c r="L360" s="145" t="s">
        <v>515</v>
      </c>
      <c r="M360" s="145" t="s">
        <v>32</v>
      </c>
      <c r="N360" s="145">
        <v>5</v>
      </c>
      <c r="O360" s="145" t="s">
        <v>54</v>
      </c>
      <c r="P360" s="100"/>
      <c r="Q360" s="102">
        <v>195.25</v>
      </c>
      <c r="R360" s="140">
        <f t="shared" si="40"/>
        <v>18.7</v>
      </c>
      <c r="S360" s="141" t="str">
        <f t="shared" si="41"/>
        <v/>
      </c>
      <c r="T360" s="103">
        <f t="shared" si="42"/>
        <v>9619.9675000000007</v>
      </c>
      <c r="U360" s="103" t="e">
        <f t="shared" si="43"/>
        <v>#VALUE!</v>
      </c>
      <c r="V360" s="103" t="e">
        <f t="shared" si="44"/>
        <v>#VALUE!</v>
      </c>
      <c r="W360" s="43" t="str">
        <f t="shared" si="45"/>
        <v>B</v>
      </c>
      <c r="X360" s="43">
        <f t="shared" si="46"/>
        <v>18.7</v>
      </c>
      <c r="Y360" s="43">
        <f t="shared" si="47"/>
        <v>49.27</v>
      </c>
      <c r="Z360" s="43">
        <f>IF(R360&lt;&gt;0,IF(R360=SVS,0,IF(R360=SVSg,0,IF(R360=Stundenverrechnungssatz!G399,0,IF(R360=Stundenverrechnungssatz!I399,0,IF(R360=Stundenverrechnungssatz!K399,0,IF(R360=Stundenverrechnungssatz!M399,0,1)))))))</f>
        <v>0</v>
      </c>
    </row>
    <row r="361" spans="1:27" s="45" customFormat="1" ht="15" customHeight="1" x14ac:dyDescent="0.2">
      <c r="A361" s="99">
        <v>355</v>
      </c>
      <c r="B361" s="99">
        <v>1</v>
      </c>
      <c r="C361" s="100" t="s">
        <v>262</v>
      </c>
      <c r="D361" s="100"/>
      <c r="E361" s="100" t="s">
        <v>314</v>
      </c>
      <c r="F361" s="100">
        <v>108</v>
      </c>
      <c r="G361" s="100" t="s">
        <v>357</v>
      </c>
      <c r="H361" s="100" t="s">
        <v>330</v>
      </c>
      <c r="I361" s="101">
        <v>51.65</v>
      </c>
      <c r="J361" s="145" t="s">
        <v>132</v>
      </c>
      <c r="K361" s="145"/>
      <c r="L361" s="145" t="s">
        <v>515</v>
      </c>
      <c r="M361" s="145" t="s">
        <v>32</v>
      </c>
      <c r="N361" s="145">
        <v>5</v>
      </c>
      <c r="O361" s="145" t="s">
        <v>54</v>
      </c>
      <c r="P361" s="100"/>
      <c r="Q361" s="102">
        <v>195.25</v>
      </c>
      <c r="R361" s="140">
        <f t="shared" si="40"/>
        <v>18.7</v>
      </c>
      <c r="S361" s="141" t="str">
        <f t="shared" si="41"/>
        <v/>
      </c>
      <c r="T361" s="103">
        <f t="shared" si="42"/>
        <v>10084.6625</v>
      </c>
      <c r="U361" s="103" t="e">
        <f t="shared" si="43"/>
        <v>#VALUE!</v>
      </c>
      <c r="V361" s="103" t="e">
        <f t="shared" si="44"/>
        <v>#VALUE!</v>
      </c>
      <c r="W361" s="43" t="str">
        <f t="shared" si="45"/>
        <v>B</v>
      </c>
      <c r="X361" s="43">
        <f t="shared" si="46"/>
        <v>18.7</v>
      </c>
      <c r="Y361" s="43">
        <f t="shared" si="47"/>
        <v>51.65</v>
      </c>
      <c r="Z361" s="43">
        <f>IF(R361&lt;&gt;0,IF(R361=SVS,0,IF(R361=SVSg,0,IF(R361=Stundenverrechnungssatz!G400,0,IF(R361=Stundenverrechnungssatz!I400,0,IF(R361=Stundenverrechnungssatz!K400,0,IF(R361=Stundenverrechnungssatz!M400,0,1)))))))</f>
        <v>0</v>
      </c>
      <c r="AA361" s="44"/>
    </row>
    <row r="362" spans="1:27" s="45" customFormat="1" ht="15" customHeight="1" x14ac:dyDescent="0.2">
      <c r="A362" s="51">
        <v>356</v>
      </c>
      <c r="B362" s="99">
        <v>1</v>
      </c>
      <c r="C362" s="100" t="s">
        <v>262</v>
      </c>
      <c r="D362" s="100"/>
      <c r="E362" s="100" t="s">
        <v>314</v>
      </c>
      <c r="F362" s="100">
        <v>109</v>
      </c>
      <c r="G362" s="100" t="s">
        <v>357</v>
      </c>
      <c r="H362" s="100" t="s">
        <v>330</v>
      </c>
      <c r="I362" s="101">
        <v>50.12</v>
      </c>
      <c r="J362" s="145" t="s">
        <v>132</v>
      </c>
      <c r="K362" s="145"/>
      <c r="L362" s="145" t="s">
        <v>515</v>
      </c>
      <c r="M362" s="145" t="s">
        <v>32</v>
      </c>
      <c r="N362" s="145">
        <v>5</v>
      </c>
      <c r="O362" s="145" t="s">
        <v>54</v>
      </c>
      <c r="P362" s="100"/>
      <c r="Q362" s="102">
        <v>195.25</v>
      </c>
      <c r="R362" s="140">
        <f t="shared" si="40"/>
        <v>18.7</v>
      </c>
      <c r="S362" s="141" t="str">
        <f t="shared" si="41"/>
        <v/>
      </c>
      <c r="T362" s="103">
        <f t="shared" si="42"/>
        <v>9785.93</v>
      </c>
      <c r="U362" s="103" t="e">
        <f t="shared" si="43"/>
        <v>#VALUE!</v>
      </c>
      <c r="V362" s="103" t="e">
        <f t="shared" si="44"/>
        <v>#VALUE!</v>
      </c>
      <c r="W362" s="43" t="str">
        <f t="shared" si="45"/>
        <v>B</v>
      </c>
      <c r="X362" s="43">
        <f t="shared" si="46"/>
        <v>18.7</v>
      </c>
      <c r="Y362" s="43">
        <f t="shared" si="47"/>
        <v>50.12</v>
      </c>
      <c r="Z362" s="43">
        <f>IF(R362&lt;&gt;0,IF(R362=SVS,0,IF(R362=SVSg,0,IF(R362=Stundenverrechnungssatz!G401,0,IF(R362=Stundenverrechnungssatz!I401,0,IF(R362=Stundenverrechnungssatz!K401,0,IF(R362=Stundenverrechnungssatz!M401,0,1)))))))</f>
        <v>0</v>
      </c>
      <c r="AA362" s="44"/>
    </row>
    <row r="363" spans="1:27" s="45" customFormat="1" ht="15" customHeight="1" x14ac:dyDescent="0.2">
      <c r="A363" s="99">
        <v>357</v>
      </c>
      <c r="B363" s="99">
        <v>1</v>
      </c>
      <c r="C363" s="100" t="s">
        <v>262</v>
      </c>
      <c r="D363" s="100"/>
      <c r="E363" s="100" t="s">
        <v>314</v>
      </c>
      <c r="F363" s="100">
        <v>110</v>
      </c>
      <c r="G363" s="100" t="s">
        <v>357</v>
      </c>
      <c r="H363" s="100" t="s">
        <v>330</v>
      </c>
      <c r="I363" s="101">
        <v>49.14</v>
      </c>
      <c r="J363" s="145" t="s">
        <v>132</v>
      </c>
      <c r="K363" s="145"/>
      <c r="L363" s="145" t="s">
        <v>515</v>
      </c>
      <c r="M363" s="145" t="s">
        <v>32</v>
      </c>
      <c r="N363" s="145">
        <v>5</v>
      </c>
      <c r="O363" s="145" t="s">
        <v>54</v>
      </c>
      <c r="P363" s="100"/>
      <c r="Q363" s="102">
        <v>195.25</v>
      </c>
      <c r="R363" s="140">
        <f t="shared" si="40"/>
        <v>18.7</v>
      </c>
      <c r="S363" s="141" t="str">
        <f t="shared" si="41"/>
        <v/>
      </c>
      <c r="T363" s="103">
        <f t="shared" si="42"/>
        <v>9594.5850000000009</v>
      </c>
      <c r="U363" s="103" t="e">
        <f t="shared" si="43"/>
        <v>#VALUE!</v>
      </c>
      <c r="V363" s="103" t="e">
        <f t="shared" si="44"/>
        <v>#VALUE!</v>
      </c>
      <c r="W363" s="43" t="str">
        <f t="shared" si="45"/>
        <v>B</v>
      </c>
      <c r="X363" s="43">
        <f t="shared" si="46"/>
        <v>18.7</v>
      </c>
      <c r="Y363" s="43">
        <f t="shared" si="47"/>
        <v>49.14</v>
      </c>
      <c r="Z363" s="43">
        <f>IF(R363&lt;&gt;0,IF(R363=SVS,0,IF(R363=SVSg,0,IF(R363=Stundenverrechnungssatz!G402,0,IF(R363=Stundenverrechnungssatz!I402,0,IF(R363=Stundenverrechnungssatz!K402,0,IF(R363=Stundenverrechnungssatz!M402,0,1)))))))</f>
        <v>0</v>
      </c>
      <c r="AA363" s="44"/>
    </row>
    <row r="364" spans="1:27" s="45" customFormat="1" ht="15" customHeight="1" x14ac:dyDescent="0.2">
      <c r="A364" s="51">
        <v>358</v>
      </c>
      <c r="B364" s="99">
        <v>1</v>
      </c>
      <c r="C364" s="100" t="s">
        <v>262</v>
      </c>
      <c r="D364" s="100"/>
      <c r="E364" s="100" t="s">
        <v>314</v>
      </c>
      <c r="F364" s="100">
        <v>111</v>
      </c>
      <c r="G364" s="100" t="s">
        <v>472</v>
      </c>
      <c r="H364" s="100" t="s">
        <v>330</v>
      </c>
      <c r="I364" s="101">
        <v>38.799999999999997</v>
      </c>
      <c r="J364" s="145" t="s">
        <v>132</v>
      </c>
      <c r="K364" s="145"/>
      <c r="L364" s="145" t="s">
        <v>516</v>
      </c>
      <c r="M364" s="145" t="s">
        <v>74</v>
      </c>
      <c r="N364" s="145">
        <v>2</v>
      </c>
      <c r="O364" s="145" t="s">
        <v>75</v>
      </c>
      <c r="P364" s="100"/>
      <c r="Q364" s="102">
        <v>78.099999999999994</v>
      </c>
      <c r="R364" s="140">
        <f t="shared" si="40"/>
        <v>18.7</v>
      </c>
      <c r="S364" s="141" t="str">
        <f t="shared" si="41"/>
        <v/>
      </c>
      <c r="T364" s="103">
        <f t="shared" si="42"/>
        <v>3030.2799999999997</v>
      </c>
      <c r="U364" s="103" t="e">
        <f t="shared" si="43"/>
        <v>#VALUE!</v>
      </c>
      <c r="V364" s="103" t="e">
        <f t="shared" si="44"/>
        <v>#VALUE!</v>
      </c>
      <c r="W364" s="43" t="str">
        <f t="shared" si="45"/>
        <v>H</v>
      </c>
      <c r="X364" s="43">
        <f t="shared" si="46"/>
        <v>18.7</v>
      </c>
      <c r="Y364" s="43">
        <f t="shared" si="47"/>
        <v>38.799999999999997</v>
      </c>
      <c r="Z364" s="43">
        <f>IF(R364&lt;&gt;0,IF(R364=SVS,0,IF(R364=SVSg,0,IF(R364=Stundenverrechnungssatz!G403,0,IF(R364=Stundenverrechnungssatz!I403,0,IF(R364=Stundenverrechnungssatz!K403,0,IF(R364=Stundenverrechnungssatz!M403,0,1)))))))</f>
        <v>0</v>
      </c>
      <c r="AA364" s="44"/>
    </row>
    <row r="365" spans="1:27" s="45" customFormat="1" ht="15" customHeight="1" x14ac:dyDescent="0.2">
      <c r="A365" s="99">
        <v>359</v>
      </c>
      <c r="B365" s="99">
        <v>1</v>
      </c>
      <c r="C365" s="100" t="s">
        <v>262</v>
      </c>
      <c r="D365" s="100"/>
      <c r="E365" s="100" t="s">
        <v>314</v>
      </c>
      <c r="F365" s="100">
        <v>112</v>
      </c>
      <c r="G365" s="100" t="s">
        <v>473</v>
      </c>
      <c r="H365" s="100" t="s">
        <v>330</v>
      </c>
      <c r="I365" s="101">
        <v>14.85</v>
      </c>
      <c r="J365" s="145" t="s">
        <v>132</v>
      </c>
      <c r="K365" s="145"/>
      <c r="L365" s="145" t="s">
        <v>515</v>
      </c>
      <c r="M365" s="145" t="s">
        <v>32</v>
      </c>
      <c r="N365" s="145">
        <v>2</v>
      </c>
      <c r="O365" s="145" t="s">
        <v>56</v>
      </c>
      <c r="P365" s="100"/>
      <c r="Q365" s="102">
        <v>78.099999999999994</v>
      </c>
      <c r="R365" s="140">
        <f t="shared" si="40"/>
        <v>18.7</v>
      </c>
      <c r="S365" s="141" t="str">
        <f t="shared" si="41"/>
        <v/>
      </c>
      <c r="T365" s="103">
        <f t="shared" si="42"/>
        <v>1159.7849999999999</v>
      </c>
      <c r="U365" s="103" t="e">
        <f t="shared" si="43"/>
        <v>#VALUE!</v>
      </c>
      <c r="V365" s="103" t="e">
        <f t="shared" si="44"/>
        <v>#VALUE!</v>
      </c>
      <c r="W365" s="43" t="str">
        <f t="shared" si="45"/>
        <v>B</v>
      </c>
      <c r="X365" s="43">
        <f t="shared" si="46"/>
        <v>18.7</v>
      </c>
      <c r="Y365" s="43">
        <f t="shared" si="47"/>
        <v>14.85</v>
      </c>
      <c r="Z365" s="43">
        <f>IF(R365&lt;&gt;0,IF(R365=SVS,0,IF(R365=SVSg,0,IF(R365=Stundenverrechnungssatz!G404,0,IF(R365=Stundenverrechnungssatz!I404,0,IF(R365=Stundenverrechnungssatz!K404,0,IF(R365=Stundenverrechnungssatz!M404,0,1)))))))</f>
        <v>0</v>
      </c>
      <c r="AA365" s="44"/>
    </row>
    <row r="366" spans="1:27" s="44" customFormat="1" ht="15" customHeight="1" x14ac:dyDescent="0.2">
      <c r="A366" s="51">
        <v>360</v>
      </c>
      <c r="B366" s="99">
        <v>1</v>
      </c>
      <c r="C366" s="100" t="s">
        <v>262</v>
      </c>
      <c r="D366" s="100"/>
      <c r="E366" s="100" t="s">
        <v>314</v>
      </c>
      <c r="F366" s="100">
        <v>113</v>
      </c>
      <c r="G366" s="100" t="s">
        <v>474</v>
      </c>
      <c r="H366" s="100" t="s">
        <v>330</v>
      </c>
      <c r="I366" s="101">
        <v>12.09</v>
      </c>
      <c r="J366" s="145" t="s">
        <v>132</v>
      </c>
      <c r="K366" s="145"/>
      <c r="L366" s="145" t="s">
        <v>516</v>
      </c>
      <c r="M366" s="145" t="s">
        <v>37</v>
      </c>
      <c r="N366" s="145">
        <v>2</v>
      </c>
      <c r="O366" s="145" t="s">
        <v>87</v>
      </c>
      <c r="P366" s="100"/>
      <c r="Q366" s="102">
        <v>78.099999999999994</v>
      </c>
      <c r="R366" s="140">
        <f t="shared" si="40"/>
        <v>18.7</v>
      </c>
      <c r="S366" s="141" t="str">
        <f t="shared" si="41"/>
        <v/>
      </c>
      <c r="T366" s="103">
        <f t="shared" si="42"/>
        <v>944.22899999999993</v>
      </c>
      <c r="U366" s="103" t="e">
        <f t="shared" si="43"/>
        <v>#VALUE!</v>
      </c>
      <c r="V366" s="103" t="e">
        <f t="shared" si="44"/>
        <v>#VALUE!</v>
      </c>
      <c r="W366" s="43" t="str">
        <f t="shared" si="45"/>
        <v>T</v>
      </c>
      <c r="X366" s="43">
        <f t="shared" si="46"/>
        <v>18.7</v>
      </c>
      <c r="Y366" s="43">
        <f t="shared" si="47"/>
        <v>12.09</v>
      </c>
      <c r="Z366" s="43">
        <f>IF(R366&lt;&gt;0,IF(R366=SVS,0,IF(R366=SVSg,0,IF(R366=Stundenverrechnungssatz!G405,0,IF(R366=Stundenverrechnungssatz!I405,0,IF(R366=Stundenverrechnungssatz!K405,0,IF(R366=Stundenverrechnungssatz!M405,0,1)))))))</f>
        <v>0</v>
      </c>
    </row>
    <row r="367" spans="1:27" s="45" customFormat="1" ht="15" customHeight="1" x14ac:dyDescent="0.2">
      <c r="A367" s="99">
        <v>361</v>
      </c>
      <c r="B367" s="99">
        <v>1</v>
      </c>
      <c r="C367" s="100" t="s">
        <v>262</v>
      </c>
      <c r="D367" s="100"/>
      <c r="E367" s="100" t="s">
        <v>314</v>
      </c>
      <c r="F367" s="100">
        <v>114</v>
      </c>
      <c r="G367" s="100" t="s">
        <v>361</v>
      </c>
      <c r="H367" s="100" t="s">
        <v>338</v>
      </c>
      <c r="I367" s="101">
        <v>4.22</v>
      </c>
      <c r="J367" s="145"/>
      <c r="K367" s="145"/>
      <c r="L367" s="145" t="s">
        <v>521</v>
      </c>
      <c r="M367" s="145" t="s">
        <v>35</v>
      </c>
      <c r="N367" s="145">
        <v>5</v>
      </c>
      <c r="O367" s="145" t="s">
        <v>34</v>
      </c>
      <c r="P367" s="100"/>
      <c r="Q367" s="102">
        <v>195.25</v>
      </c>
      <c r="R367" s="140">
        <f t="shared" si="40"/>
        <v>18.7</v>
      </c>
      <c r="S367" s="141" t="str">
        <f t="shared" si="41"/>
        <v/>
      </c>
      <c r="T367" s="103">
        <f t="shared" si="42"/>
        <v>823.95499999999993</v>
      </c>
      <c r="U367" s="103" t="e">
        <f t="shared" si="43"/>
        <v>#VALUE!</v>
      </c>
      <c r="V367" s="103" t="e">
        <f t="shared" si="44"/>
        <v>#VALUE!</v>
      </c>
      <c r="W367" s="43" t="str">
        <f t="shared" si="45"/>
        <v>C</v>
      </c>
      <c r="X367" s="43">
        <f t="shared" si="46"/>
        <v>18.7</v>
      </c>
      <c r="Y367" s="43">
        <f t="shared" si="47"/>
        <v>0</v>
      </c>
      <c r="Z367" s="43">
        <f>IF(R367&lt;&gt;0,IF(R367=SVS,0,IF(R367=SVSg,0,IF(R367=Stundenverrechnungssatz!G406,0,IF(R367=Stundenverrechnungssatz!I406,0,IF(R367=Stundenverrechnungssatz!K406,0,IF(R367=Stundenverrechnungssatz!M406,0,1)))))))</f>
        <v>0</v>
      </c>
      <c r="AA367" s="44"/>
    </row>
    <row r="368" spans="1:27" s="44" customFormat="1" ht="15" customHeight="1" x14ac:dyDescent="0.2">
      <c r="A368" s="51">
        <v>362</v>
      </c>
      <c r="B368" s="99">
        <v>1</v>
      </c>
      <c r="C368" s="100" t="s">
        <v>262</v>
      </c>
      <c r="D368" s="100"/>
      <c r="E368" s="100" t="s">
        <v>314</v>
      </c>
      <c r="F368" s="100">
        <v>115</v>
      </c>
      <c r="G368" s="100" t="s">
        <v>363</v>
      </c>
      <c r="H368" s="100" t="s">
        <v>338</v>
      </c>
      <c r="I368" s="101">
        <v>6.36</v>
      </c>
      <c r="J368" s="145"/>
      <c r="K368" s="145"/>
      <c r="L368" s="145" t="s">
        <v>521</v>
      </c>
      <c r="M368" s="145" t="s">
        <v>35</v>
      </c>
      <c r="N368" s="145">
        <v>5</v>
      </c>
      <c r="O368" s="145" t="s">
        <v>34</v>
      </c>
      <c r="P368" s="100"/>
      <c r="Q368" s="102">
        <v>195.25</v>
      </c>
      <c r="R368" s="140">
        <f t="shared" si="40"/>
        <v>18.7</v>
      </c>
      <c r="S368" s="141" t="str">
        <f t="shared" si="41"/>
        <v/>
      </c>
      <c r="T368" s="103">
        <f t="shared" si="42"/>
        <v>1241.79</v>
      </c>
      <c r="U368" s="103" t="e">
        <f t="shared" si="43"/>
        <v>#VALUE!</v>
      </c>
      <c r="V368" s="103" t="e">
        <f t="shared" si="44"/>
        <v>#VALUE!</v>
      </c>
      <c r="W368" s="43" t="str">
        <f t="shared" si="45"/>
        <v>C</v>
      </c>
      <c r="X368" s="43">
        <f t="shared" si="46"/>
        <v>18.7</v>
      </c>
      <c r="Y368" s="43">
        <f t="shared" si="47"/>
        <v>0</v>
      </c>
      <c r="Z368" s="43">
        <f>IF(R368&lt;&gt;0,IF(R368=SVS,0,IF(R368=SVSg,0,IF(R368=Stundenverrechnungssatz!G407,0,IF(R368=Stundenverrechnungssatz!I407,0,IF(R368=Stundenverrechnungssatz!K407,0,IF(R368=Stundenverrechnungssatz!M407,0,1)))))))</f>
        <v>0</v>
      </c>
    </row>
    <row r="369" spans="1:27" s="44" customFormat="1" ht="15" customHeight="1" x14ac:dyDescent="0.2">
      <c r="A369" s="99">
        <v>363</v>
      </c>
      <c r="B369" s="99">
        <v>1</v>
      </c>
      <c r="C369" s="100" t="s">
        <v>262</v>
      </c>
      <c r="D369" s="100"/>
      <c r="E369" s="100" t="s">
        <v>314</v>
      </c>
      <c r="F369" s="100" t="s">
        <v>295</v>
      </c>
      <c r="G369" s="100" t="s">
        <v>371</v>
      </c>
      <c r="H369" s="100" t="s">
        <v>338</v>
      </c>
      <c r="I369" s="101">
        <v>4.5</v>
      </c>
      <c r="J369" s="145" t="s">
        <v>132</v>
      </c>
      <c r="K369" s="145"/>
      <c r="L369" s="145" t="s">
        <v>519</v>
      </c>
      <c r="M369" s="145" t="s">
        <v>68</v>
      </c>
      <c r="N369" s="145">
        <v>5</v>
      </c>
      <c r="O369" s="145" t="s">
        <v>39</v>
      </c>
      <c r="P369" s="100"/>
      <c r="Q369" s="102">
        <v>195.25</v>
      </c>
      <c r="R369" s="140">
        <f t="shared" si="40"/>
        <v>18.7</v>
      </c>
      <c r="S369" s="141" t="str">
        <f t="shared" si="41"/>
        <v/>
      </c>
      <c r="T369" s="103">
        <f t="shared" si="42"/>
        <v>878.625</v>
      </c>
      <c r="U369" s="103" t="e">
        <f t="shared" si="43"/>
        <v>#VALUE!</v>
      </c>
      <c r="V369" s="103" t="e">
        <f t="shared" si="44"/>
        <v>#VALUE!</v>
      </c>
      <c r="W369" s="43" t="str">
        <f t="shared" si="45"/>
        <v>F</v>
      </c>
      <c r="X369" s="43">
        <f t="shared" si="46"/>
        <v>18.7</v>
      </c>
      <c r="Y369" s="43">
        <f t="shared" si="47"/>
        <v>4.5</v>
      </c>
      <c r="Z369" s="43">
        <f>IF(R369&lt;&gt;0,IF(R369=SVS,0,IF(R369=SVSg,0,IF(R369=Stundenverrechnungssatz!G408,0,IF(R369=Stundenverrechnungssatz!I408,0,IF(R369=Stundenverrechnungssatz!K408,0,IF(R369=Stundenverrechnungssatz!M408,0,1)))))))</f>
        <v>0</v>
      </c>
    </row>
    <row r="370" spans="1:27" s="45" customFormat="1" ht="15" customHeight="1" x14ac:dyDescent="0.2">
      <c r="A370" s="51">
        <v>364</v>
      </c>
      <c r="B370" s="99">
        <v>1</v>
      </c>
      <c r="C370" s="100" t="s">
        <v>262</v>
      </c>
      <c r="D370" s="100"/>
      <c r="E370" s="100" t="s">
        <v>314</v>
      </c>
      <c r="F370" s="100">
        <v>116</v>
      </c>
      <c r="G370" s="100" t="s">
        <v>364</v>
      </c>
      <c r="H370" s="100" t="s">
        <v>338</v>
      </c>
      <c r="I370" s="101">
        <v>12.01</v>
      </c>
      <c r="J370" s="145"/>
      <c r="K370" s="145"/>
      <c r="L370" s="145" t="s">
        <v>521</v>
      </c>
      <c r="M370" s="145" t="s">
        <v>35</v>
      </c>
      <c r="N370" s="145">
        <v>5</v>
      </c>
      <c r="O370" s="145" t="s">
        <v>34</v>
      </c>
      <c r="P370" s="100"/>
      <c r="Q370" s="102">
        <v>195.25</v>
      </c>
      <c r="R370" s="140">
        <f t="shared" si="40"/>
        <v>18.7</v>
      </c>
      <c r="S370" s="141" t="str">
        <f t="shared" si="41"/>
        <v/>
      </c>
      <c r="T370" s="103">
        <f t="shared" si="42"/>
        <v>2344.9524999999999</v>
      </c>
      <c r="U370" s="103" t="e">
        <f t="shared" si="43"/>
        <v>#VALUE!</v>
      </c>
      <c r="V370" s="103" t="e">
        <f t="shared" si="44"/>
        <v>#VALUE!</v>
      </c>
      <c r="W370" s="43" t="str">
        <f t="shared" si="45"/>
        <v>C</v>
      </c>
      <c r="X370" s="43">
        <f t="shared" si="46"/>
        <v>18.7</v>
      </c>
      <c r="Y370" s="43">
        <f t="shared" si="47"/>
        <v>0</v>
      </c>
      <c r="Z370" s="43">
        <f>IF(R370&lt;&gt;0,IF(R370=SVS,0,IF(R370=SVSg,0,IF(R370=Stundenverrechnungssatz!G409,0,IF(R370=Stundenverrechnungssatz!I409,0,IF(R370=Stundenverrechnungssatz!K409,0,IF(R370=Stundenverrechnungssatz!M409,0,1)))))))</f>
        <v>0</v>
      </c>
      <c r="AA370" s="44"/>
    </row>
    <row r="371" spans="1:27" s="44" customFormat="1" ht="15" customHeight="1" x14ac:dyDescent="0.2">
      <c r="A371" s="99">
        <v>365</v>
      </c>
      <c r="B371" s="99">
        <v>1</v>
      </c>
      <c r="C371" s="100" t="s">
        <v>262</v>
      </c>
      <c r="D371" s="100"/>
      <c r="E371" s="100" t="s">
        <v>314</v>
      </c>
      <c r="F371" s="100" t="s">
        <v>296</v>
      </c>
      <c r="G371" s="100" t="s">
        <v>371</v>
      </c>
      <c r="H371" s="100" t="s">
        <v>338</v>
      </c>
      <c r="I371" s="101">
        <v>4.5</v>
      </c>
      <c r="J371" s="145" t="s">
        <v>132</v>
      </c>
      <c r="K371" s="145"/>
      <c r="L371" s="145" t="s">
        <v>519</v>
      </c>
      <c r="M371" s="145" t="s">
        <v>68</v>
      </c>
      <c r="N371" s="145">
        <v>5</v>
      </c>
      <c r="O371" s="145" t="s">
        <v>39</v>
      </c>
      <c r="P371" s="100"/>
      <c r="Q371" s="102">
        <v>195.25</v>
      </c>
      <c r="R371" s="140">
        <f t="shared" si="40"/>
        <v>18.7</v>
      </c>
      <c r="S371" s="141" t="str">
        <f t="shared" si="41"/>
        <v/>
      </c>
      <c r="T371" s="103">
        <f t="shared" si="42"/>
        <v>878.625</v>
      </c>
      <c r="U371" s="103" t="e">
        <f t="shared" si="43"/>
        <v>#VALUE!</v>
      </c>
      <c r="V371" s="103" t="e">
        <f t="shared" si="44"/>
        <v>#VALUE!</v>
      </c>
      <c r="W371" s="43" t="str">
        <f t="shared" si="45"/>
        <v>F</v>
      </c>
      <c r="X371" s="43">
        <f t="shared" si="46"/>
        <v>18.7</v>
      </c>
      <c r="Y371" s="43">
        <f t="shared" si="47"/>
        <v>4.5</v>
      </c>
      <c r="Z371" s="43">
        <f>IF(R371&lt;&gt;0,IF(R371=SVS,0,IF(R371=SVSg,0,IF(R371=Stundenverrechnungssatz!G410,0,IF(R371=Stundenverrechnungssatz!I410,0,IF(R371=Stundenverrechnungssatz!K410,0,IF(R371=Stundenverrechnungssatz!M410,0,1)))))))</f>
        <v>0</v>
      </c>
    </row>
    <row r="372" spans="1:27" s="44" customFormat="1" ht="15" customHeight="1" x14ac:dyDescent="0.2">
      <c r="A372" s="51">
        <v>366</v>
      </c>
      <c r="B372" s="99">
        <v>1</v>
      </c>
      <c r="C372" s="100" t="s">
        <v>262</v>
      </c>
      <c r="D372" s="100"/>
      <c r="E372" s="100" t="s">
        <v>314</v>
      </c>
      <c r="F372" s="100">
        <v>117</v>
      </c>
      <c r="G372" s="100" t="s">
        <v>45</v>
      </c>
      <c r="H372" s="100" t="s">
        <v>330</v>
      </c>
      <c r="I372" s="101">
        <v>15.56</v>
      </c>
      <c r="J372" s="145" t="s">
        <v>132</v>
      </c>
      <c r="K372" s="145"/>
      <c r="L372" s="145" t="s">
        <v>45</v>
      </c>
      <c r="M372" s="145" t="s">
        <v>31</v>
      </c>
      <c r="N372" s="145">
        <v>2</v>
      </c>
      <c r="O372" s="145" t="s">
        <v>38</v>
      </c>
      <c r="P372" s="100"/>
      <c r="Q372" s="102">
        <v>195.25</v>
      </c>
      <c r="R372" s="140">
        <f t="shared" si="40"/>
        <v>18.7</v>
      </c>
      <c r="S372" s="141" t="str">
        <f t="shared" si="41"/>
        <v/>
      </c>
      <c r="T372" s="103">
        <f t="shared" si="42"/>
        <v>3038.09</v>
      </c>
      <c r="U372" s="103" t="e">
        <f t="shared" si="43"/>
        <v>#VALUE!</v>
      </c>
      <c r="V372" s="103" t="e">
        <f t="shared" si="44"/>
        <v>#VALUE!</v>
      </c>
      <c r="W372" s="43" t="str">
        <f t="shared" si="45"/>
        <v>A</v>
      </c>
      <c r="X372" s="43">
        <f t="shared" si="46"/>
        <v>18.7</v>
      </c>
      <c r="Y372" s="43">
        <f t="shared" si="47"/>
        <v>15.56</v>
      </c>
      <c r="Z372" s="43">
        <f>IF(R372&lt;&gt;0,IF(R372=SVS,0,IF(R372=SVSg,0,IF(R372=Stundenverrechnungssatz!G411,0,IF(R372=Stundenverrechnungssatz!I411,0,IF(R372=Stundenverrechnungssatz!K411,0,IF(R372=Stundenverrechnungssatz!M411,0,1)))))))</f>
        <v>0</v>
      </c>
    </row>
    <row r="373" spans="1:27" s="44" customFormat="1" ht="15" customHeight="1" x14ac:dyDescent="0.2">
      <c r="A373" s="99">
        <v>367</v>
      </c>
      <c r="B373" s="99">
        <v>1</v>
      </c>
      <c r="C373" s="100" t="s">
        <v>262</v>
      </c>
      <c r="D373" s="100"/>
      <c r="E373" s="100" t="s">
        <v>314</v>
      </c>
      <c r="F373" s="100">
        <v>118</v>
      </c>
      <c r="G373" s="100" t="s">
        <v>45</v>
      </c>
      <c r="H373" s="100" t="s">
        <v>330</v>
      </c>
      <c r="I373" s="101">
        <v>14.79</v>
      </c>
      <c r="J373" s="145" t="s">
        <v>132</v>
      </c>
      <c r="K373" s="145"/>
      <c r="L373" s="145" t="s">
        <v>45</v>
      </c>
      <c r="M373" s="145" t="s">
        <v>31</v>
      </c>
      <c r="N373" s="145">
        <v>5</v>
      </c>
      <c r="O373" s="145" t="s">
        <v>38</v>
      </c>
      <c r="P373" s="100"/>
      <c r="Q373" s="102">
        <v>195.25</v>
      </c>
      <c r="R373" s="140">
        <f t="shared" si="40"/>
        <v>18.7</v>
      </c>
      <c r="S373" s="141" t="str">
        <f t="shared" si="41"/>
        <v/>
      </c>
      <c r="T373" s="103">
        <f t="shared" si="42"/>
        <v>2887.7474999999999</v>
      </c>
      <c r="U373" s="103" t="e">
        <f t="shared" si="43"/>
        <v>#VALUE!</v>
      </c>
      <c r="V373" s="103" t="e">
        <f t="shared" si="44"/>
        <v>#VALUE!</v>
      </c>
      <c r="W373" s="43" t="str">
        <f t="shared" si="45"/>
        <v>A</v>
      </c>
      <c r="X373" s="43">
        <f t="shared" si="46"/>
        <v>18.7</v>
      </c>
      <c r="Y373" s="43">
        <f t="shared" si="47"/>
        <v>14.79</v>
      </c>
      <c r="Z373" s="43">
        <f>IF(R373&lt;&gt;0,IF(R373=SVS,0,IF(R373=SVSg,0,IF(R373=Stundenverrechnungssatz!G412,0,IF(R373=Stundenverrechnungssatz!I412,0,IF(R373=Stundenverrechnungssatz!K412,0,IF(R373=Stundenverrechnungssatz!M412,0,1)))))))</f>
        <v>0</v>
      </c>
    </row>
    <row r="374" spans="1:27" s="44" customFormat="1" ht="15" customHeight="1" x14ac:dyDescent="0.2">
      <c r="A374" s="51">
        <v>368</v>
      </c>
      <c r="B374" s="99">
        <v>1</v>
      </c>
      <c r="C374" s="100" t="s">
        <v>262</v>
      </c>
      <c r="D374" s="100"/>
      <c r="E374" s="100" t="s">
        <v>314</v>
      </c>
      <c r="F374" s="100">
        <v>119</v>
      </c>
      <c r="G374" s="100" t="s">
        <v>45</v>
      </c>
      <c r="H374" s="100" t="s">
        <v>330</v>
      </c>
      <c r="I374" s="101">
        <v>24.8</v>
      </c>
      <c r="J374" s="145" t="s">
        <v>132</v>
      </c>
      <c r="K374" s="145"/>
      <c r="L374" s="145" t="s">
        <v>45</v>
      </c>
      <c r="M374" s="145" t="s">
        <v>31</v>
      </c>
      <c r="N374" s="145">
        <v>2</v>
      </c>
      <c r="O374" s="145" t="s">
        <v>38</v>
      </c>
      <c r="P374" s="100"/>
      <c r="Q374" s="102">
        <v>195.25</v>
      </c>
      <c r="R374" s="140">
        <f t="shared" si="40"/>
        <v>18.7</v>
      </c>
      <c r="S374" s="141" t="str">
        <f t="shared" si="41"/>
        <v/>
      </c>
      <c r="T374" s="103">
        <f t="shared" si="42"/>
        <v>4842.2</v>
      </c>
      <c r="U374" s="103" t="e">
        <f t="shared" si="43"/>
        <v>#VALUE!</v>
      </c>
      <c r="V374" s="103" t="e">
        <f t="shared" si="44"/>
        <v>#VALUE!</v>
      </c>
      <c r="W374" s="43" t="str">
        <f t="shared" si="45"/>
        <v>A</v>
      </c>
      <c r="X374" s="43">
        <f t="shared" si="46"/>
        <v>18.7</v>
      </c>
      <c r="Y374" s="43">
        <f t="shared" si="47"/>
        <v>24.8</v>
      </c>
      <c r="Z374" s="43">
        <f>IF(R374&lt;&gt;0,IF(R374=SVS,0,IF(R374=SVSg,0,IF(R374=Stundenverrechnungssatz!G413,0,IF(R374=Stundenverrechnungssatz!I413,0,IF(R374=Stundenverrechnungssatz!K413,0,IF(R374=Stundenverrechnungssatz!M413,0,1)))))))</f>
        <v>0</v>
      </c>
    </row>
    <row r="375" spans="1:27" s="44" customFormat="1" ht="15" customHeight="1" x14ac:dyDescent="0.2">
      <c r="A375" s="99">
        <v>369</v>
      </c>
      <c r="B375" s="99">
        <v>1</v>
      </c>
      <c r="C375" s="100" t="s">
        <v>262</v>
      </c>
      <c r="D375" s="100"/>
      <c r="E375" s="100" t="s">
        <v>314</v>
      </c>
      <c r="F375" s="100">
        <v>120</v>
      </c>
      <c r="G375" s="100" t="s">
        <v>340</v>
      </c>
      <c r="H375" s="100" t="s">
        <v>330</v>
      </c>
      <c r="I375" s="101">
        <v>15.79</v>
      </c>
      <c r="J375" s="145"/>
      <c r="K375" s="145"/>
      <c r="L375" s="145" t="s">
        <v>518</v>
      </c>
      <c r="M375" s="145" t="s">
        <v>37</v>
      </c>
      <c r="N375" s="145">
        <v>1</v>
      </c>
      <c r="O375" s="145" t="s">
        <v>88</v>
      </c>
      <c r="P375" s="100"/>
      <c r="Q375" s="102">
        <v>39.049999999999997</v>
      </c>
      <c r="R375" s="140">
        <f t="shared" si="40"/>
        <v>18.7</v>
      </c>
      <c r="S375" s="141" t="str">
        <f t="shared" si="41"/>
        <v/>
      </c>
      <c r="T375" s="103">
        <f t="shared" si="42"/>
        <v>616.59949999999992</v>
      </c>
      <c r="U375" s="103" t="e">
        <f t="shared" si="43"/>
        <v>#VALUE!</v>
      </c>
      <c r="V375" s="103" t="e">
        <f t="shared" si="44"/>
        <v>#VALUE!</v>
      </c>
      <c r="W375" s="43" t="str">
        <f t="shared" si="45"/>
        <v>T</v>
      </c>
      <c r="X375" s="43">
        <f t="shared" si="46"/>
        <v>18.7</v>
      </c>
      <c r="Y375" s="43">
        <f t="shared" si="47"/>
        <v>0</v>
      </c>
      <c r="Z375" s="43">
        <f>IF(R375&lt;&gt;0,IF(R375=SVS,0,IF(R375=SVSg,0,IF(R375=Stundenverrechnungssatz!G414,0,IF(R375=Stundenverrechnungssatz!I414,0,IF(R375=Stundenverrechnungssatz!K414,0,IF(R375=Stundenverrechnungssatz!M414,0,1)))))))</f>
        <v>0</v>
      </c>
    </row>
    <row r="376" spans="1:27" s="44" customFormat="1" ht="15" customHeight="1" x14ac:dyDescent="0.2">
      <c r="A376" s="51">
        <v>370</v>
      </c>
      <c r="B376" s="99">
        <v>1</v>
      </c>
      <c r="C376" s="100" t="s">
        <v>262</v>
      </c>
      <c r="D376" s="100"/>
      <c r="E376" s="100" t="s">
        <v>314</v>
      </c>
      <c r="F376" s="100" t="s">
        <v>297</v>
      </c>
      <c r="G376" s="100" t="s">
        <v>466</v>
      </c>
      <c r="H376" s="100" t="s">
        <v>330</v>
      </c>
      <c r="I376" s="101">
        <v>6.36</v>
      </c>
      <c r="J376" s="145"/>
      <c r="K376" s="145"/>
      <c r="L376" s="145" t="s">
        <v>518</v>
      </c>
      <c r="M376" s="145" t="s">
        <v>37</v>
      </c>
      <c r="N376" s="145">
        <v>1</v>
      </c>
      <c r="O376" s="145" t="s">
        <v>88</v>
      </c>
      <c r="P376" s="100"/>
      <c r="Q376" s="102">
        <v>39.049999999999997</v>
      </c>
      <c r="R376" s="140">
        <f t="shared" si="40"/>
        <v>18.7</v>
      </c>
      <c r="S376" s="141" t="str">
        <f t="shared" si="41"/>
        <v/>
      </c>
      <c r="T376" s="103">
        <f t="shared" si="42"/>
        <v>248.358</v>
      </c>
      <c r="U376" s="103" t="e">
        <f t="shared" si="43"/>
        <v>#VALUE!</v>
      </c>
      <c r="V376" s="103" t="e">
        <f t="shared" si="44"/>
        <v>#VALUE!</v>
      </c>
      <c r="W376" s="43" t="str">
        <f t="shared" si="45"/>
        <v>T</v>
      </c>
      <c r="X376" s="43">
        <f t="shared" si="46"/>
        <v>18.7</v>
      </c>
      <c r="Y376" s="43">
        <f t="shared" si="47"/>
        <v>0</v>
      </c>
      <c r="Z376" s="43">
        <f>IF(R376&lt;&gt;0,IF(R376=SVS,0,IF(R376=SVSg,0,IF(R376=Stundenverrechnungssatz!G415,0,IF(R376=Stundenverrechnungssatz!I415,0,IF(R376=Stundenverrechnungssatz!K415,0,IF(R376=Stundenverrechnungssatz!M415,0,1)))))))</f>
        <v>0</v>
      </c>
    </row>
    <row r="377" spans="1:27" s="44" customFormat="1" ht="15" customHeight="1" x14ac:dyDescent="0.2">
      <c r="A377" s="99">
        <v>371</v>
      </c>
      <c r="B377" s="99">
        <v>1</v>
      </c>
      <c r="C377" s="100" t="s">
        <v>262</v>
      </c>
      <c r="D377" s="100"/>
      <c r="E377" s="100" t="s">
        <v>314</v>
      </c>
      <c r="F377" s="100">
        <v>121</v>
      </c>
      <c r="G377" s="100" t="s">
        <v>398</v>
      </c>
      <c r="H377" s="100" t="s">
        <v>330</v>
      </c>
      <c r="I377" s="101">
        <v>8.58</v>
      </c>
      <c r="J377" s="145"/>
      <c r="K377" s="145"/>
      <c r="L377" s="145" t="s">
        <v>518</v>
      </c>
      <c r="M377" s="145" t="s">
        <v>37</v>
      </c>
      <c r="N377" s="145">
        <v>5</v>
      </c>
      <c r="O377" s="145" t="s">
        <v>88</v>
      </c>
      <c r="P377" s="100"/>
      <c r="Q377" s="102">
        <v>39.049999999999997</v>
      </c>
      <c r="R377" s="140">
        <f t="shared" si="40"/>
        <v>18.7</v>
      </c>
      <c r="S377" s="141" t="str">
        <f t="shared" si="41"/>
        <v/>
      </c>
      <c r="T377" s="103">
        <f t="shared" si="42"/>
        <v>335.04899999999998</v>
      </c>
      <c r="U377" s="103" t="e">
        <f t="shared" si="43"/>
        <v>#VALUE!</v>
      </c>
      <c r="V377" s="103" t="e">
        <f t="shared" si="44"/>
        <v>#VALUE!</v>
      </c>
      <c r="W377" s="43" t="str">
        <f t="shared" si="45"/>
        <v>T</v>
      </c>
      <c r="X377" s="43">
        <f t="shared" si="46"/>
        <v>18.7</v>
      </c>
      <c r="Y377" s="43">
        <f t="shared" si="47"/>
        <v>0</v>
      </c>
      <c r="Z377" s="43">
        <f>IF(R377&lt;&gt;0,IF(R377=SVS,0,IF(R377=SVSg,0,IF(R377=Stundenverrechnungssatz!G416,0,IF(R377=Stundenverrechnungssatz!I416,0,IF(R377=Stundenverrechnungssatz!K416,0,IF(R377=Stundenverrechnungssatz!M416,0,1)))))))</f>
        <v>0</v>
      </c>
    </row>
    <row r="378" spans="1:27" s="44" customFormat="1" ht="15" customHeight="1" x14ac:dyDescent="0.2">
      <c r="A378" s="51">
        <v>372</v>
      </c>
      <c r="B378" s="99">
        <v>1</v>
      </c>
      <c r="C378" s="100" t="s">
        <v>262</v>
      </c>
      <c r="D378" s="100"/>
      <c r="E378" s="100" t="s">
        <v>314</v>
      </c>
      <c r="F378" s="100">
        <v>122</v>
      </c>
      <c r="G378" s="100" t="s">
        <v>475</v>
      </c>
      <c r="H378" s="100" t="s">
        <v>330</v>
      </c>
      <c r="I378" s="101">
        <v>28.13</v>
      </c>
      <c r="J378" s="145" t="s">
        <v>132</v>
      </c>
      <c r="K378" s="145"/>
      <c r="L378" s="145" t="s">
        <v>381</v>
      </c>
      <c r="M378" s="145" t="s">
        <v>64</v>
      </c>
      <c r="N378" s="145">
        <v>5</v>
      </c>
      <c r="O378" s="145" t="s">
        <v>62</v>
      </c>
      <c r="P378" s="100"/>
      <c r="Q378" s="102">
        <v>195.25</v>
      </c>
      <c r="R378" s="140">
        <f t="shared" si="40"/>
        <v>18.7</v>
      </c>
      <c r="S378" s="141" t="str">
        <f t="shared" si="41"/>
        <v/>
      </c>
      <c r="T378" s="103">
        <f t="shared" si="42"/>
        <v>5492.3824999999997</v>
      </c>
      <c r="U378" s="103" t="e">
        <f t="shared" si="43"/>
        <v>#VALUE!</v>
      </c>
      <c r="V378" s="103" t="e">
        <f t="shared" si="44"/>
        <v>#VALUE!</v>
      </c>
      <c r="W378" s="43" t="str">
        <f t="shared" si="45"/>
        <v>E</v>
      </c>
      <c r="X378" s="43">
        <f t="shared" si="46"/>
        <v>18.7</v>
      </c>
      <c r="Y378" s="43">
        <f t="shared" si="47"/>
        <v>28.13</v>
      </c>
      <c r="Z378" s="43">
        <f>IF(R378&lt;&gt;0,IF(R378=SVS,0,IF(R378=SVSg,0,IF(R378=Stundenverrechnungssatz!G417,0,IF(R378=Stundenverrechnungssatz!I417,0,IF(R378=Stundenverrechnungssatz!K417,0,IF(R378=Stundenverrechnungssatz!M417,0,1)))))))</f>
        <v>0</v>
      </c>
    </row>
    <row r="379" spans="1:27" s="44" customFormat="1" ht="15" customHeight="1" x14ac:dyDescent="0.2">
      <c r="A379" s="99">
        <v>373</v>
      </c>
      <c r="B379" s="99">
        <v>1</v>
      </c>
      <c r="C379" s="100" t="s">
        <v>262</v>
      </c>
      <c r="D379" s="100"/>
      <c r="E379" s="100" t="s">
        <v>314</v>
      </c>
      <c r="F379" s="100" t="s">
        <v>298</v>
      </c>
      <c r="G379" s="100" t="s">
        <v>467</v>
      </c>
      <c r="H379" s="100" t="s">
        <v>330</v>
      </c>
      <c r="I379" s="101">
        <v>12.2</v>
      </c>
      <c r="J379" s="145" t="s">
        <v>132</v>
      </c>
      <c r="K379" s="145"/>
      <c r="L379" s="145" t="s">
        <v>519</v>
      </c>
      <c r="M379" s="145" t="s">
        <v>68</v>
      </c>
      <c r="N379" s="145">
        <v>5</v>
      </c>
      <c r="O379" s="145" t="s">
        <v>39</v>
      </c>
      <c r="P379" s="100"/>
      <c r="Q379" s="102">
        <v>195.25</v>
      </c>
      <c r="R379" s="140">
        <f t="shared" si="40"/>
        <v>18.7</v>
      </c>
      <c r="S379" s="141" t="str">
        <f t="shared" si="41"/>
        <v/>
      </c>
      <c r="T379" s="103">
        <f t="shared" si="42"/>
        <v>2382.0499999999997</v>
      </c>
      <c r="U379" s="103" t="e">
        <f t="shared" si="43"/>
        <v>#VALUE!</v>
      </c>
      <c r="V379" s="103" t="e">
        <f t="shared" si="44"/>
        <v>#VALUE!</v>
      </c>
      <c r="W379" s="43" t="str">
        <f t="shared" si="45"/>
        <v>F</v>
      </c>
      <c r="X379" s="43">
        <f t="shared" si="46"/>
        <v>18.7</v>
      </c>
      <c r="Y379" s="43">
        <f t="shared" si="47"/>
        <v>12.2</v>
      </c>
      <c r="Z379" s="43">
        <f>IF(R379&lt;&gt;0,IF(R379=SVS,0,IF(R379=SVSg,0,IF(R379=Stundenverrechnungssatz!G418,0,IF(R379=Stundenverrechnungssatz!I418,0,IF(R379=Stundenverrechnungssatz!K418,0,IF(R379=Stundenverrechnungssatz!M418,0,1)))))))</f>
        <v>0</v>
      </c>
    </row>
    <row r="380" spans="1:27" s="44" customFormat="1" ht="15" customHeight="1" x14ac:dyDescent="0.2">
      <c r="A380" s="51">
        <v>374</v>
      </c>
      <c r="B380" s="99">
        <v>1</v>
      </c>
      <c r="C380" s="100" t="s">
        <v>262</v>
      </c>
      <c r="D380" s="100"/>
      <c r="E380" s="100" t="s">
        <v>551</v>
      </c>
      <c r="F380" s="100">
        <v>125</v>
      </c>
      <c r="G380" s="100" t="s">
        <v>404</v>
      </c>
      <c r="H380" s="100" t="s">
        <v>330</v>
      </c>
      <c r="I380" s="101">
        <v>25</v>
      </c>
      <c r="J380" s="145" t="s">
        <v>132</v>
      </c>
      <c r="K380" s="145"/>
      <c r="L380" s="145" t="s">
        <v>519</v>
      </c>
      <c r="M380" s="145" t="s">
        <v>68</v>
      </c>
      <c r="N380" s="145">
        <v>5</v>
      </c>
      <c r="O380" s="145" t="s">
        <v>52</v>
      </c>
      <c r="P380" s="100"/>
      <c r="Q380" s="102">
        <v>117.15</v>
      </c>
      <c r="R380" s="140">
        <f t="shared" si="40"/>
        <v>18.7</v>
      </c>
      <c r="S380" s="141" t="str">
        <f t="shared" ref="S380" si="62">IF(VLOOKUP(O380,Vorgaben,4,FALSE)=0,"",VLOOKUP(O380,Vorgaben,4,FALSE))</f>
        <v/>
      </c>
      <c r="T380" s="103">
        <f t="shared" ref="T380" si="63">I380*Q380</f>
        <v>2928.75</v>
      </c>
      <c r="U380" s="103" t="e">
        <f t="shared" ref="U380" si="64">T380/S380</f>
        <v>#VALUE!</v>
      </c>
      <c r="V380" s="103" t="e">
        <f t="shared" ref="V380" si="65">U380*R380</f>
        <v>#VALUE!</v>
      </c>
      <c r="W380" s="43" t="str">
        <f t="shared" ref="W380" si="66">LEFT(O380,1)</f>
        <v>A</v>
      </c>
      <c r="X380" s="43">
        <f t="shared" ref="X380" si="67">IF(R380=SVS,R380,"")</f>
        <v>18.7</v>
      </c>
      <c r="Y380" s="43">
        <f t="shared" ref="Y380" si="68">IF(J380="x",I380,0)</f>
        <v>25</v>
      </c>
      <c r="Z380" s="43">
        <f>IF(R380&lt;&gt;0,IF(R380=SVS,0,IF(R380=SVSg,0,IF(R380=Stundenverrechnungssatz!G419,0,IF(R380=Stundenverrechnungssatz!I419,0,IF(R380=Stundenverrechnungssatz!K419,0,IF(R380=Stundenverrechnungssatz!M419,0,1)))))))</f>
        <v>0</v>
      </c>
    </row>
    <row r="381" spans="1:27" s="44" customFormat="1" ht="15" customHeight="1" x14ac:dyDescent="0.2">
      <c r="A381" s="99">
        <v>375</v>
      </c>
      <c r="B381" s="99">
        <v>1</v>
      </c>
      <c r="C381" s="100" t="s">
        <v>262</v>
      </c>
      <c r="D381" s="100"/>
      <c r="E381" s="100" t="s">
        <v>314</v>
      </c>
      <c r="F381" s="100"/>
      <c r="G381" s="100" t="s">
        <v>353</v>
      </c>
      <c r="H381" s="100" t="s">
        <v>330</v>
      </c>
      <c r="I381" s="101">
        <v>96.94</v>
      </c>
      <c r="J381" s="145" t="s">
        <v>132</v>
      </c>
      <c r="K381" s="145"/>
      <c r="L381" s="145" t="s">
        <v>519</v>
      </c>
      <c r="M381" s="145" t="s">
        <v>68</v>
      </c>
      <c r="N381" s="145">
        <v>5</v>
      </c>
      <c r="O381" s="145" t="s">
        <v>39</v>
      </c>
      <c r="P381" s="100"/>
      <c r="Q381" s="102">
        <v>195.25</v>
      </c>
      <c r="R381" s="140">
        <f t="shared" si="40"/>
        <v>18.7</v>
      </c>
      <c r="S381" s="141" t="str">
        <f t="shared" si="41"/>
        <v/>
      </c>
      <c r="T381" s="103">
        <f t="shared" si="42"/>
        <v>18927.535</v>
      </c>
      <c r="U381" s="103" t="e">
        <f t="shared" si="43"/>
        <v>#VALUE!</v>
      </c>
      <c r="V381" s="103" t="e">
        <f t="shared" si="44"/>
        <v>#VALUE!</v>
      </c>
      <c r="W381" s="43" t="str">
        <f t="shared" si="45"/>
        <v>F</v>
      </c>
      <c r="X381" s="43">
        <f t="shared" si="46"/>
        <v>18.7</v>
      </c>
      <c r="Y381" s="43">
        <f t="shared" si="47"/>
        <v>96.94</v>
      </c>
      <c r="Z381" s="43">
        <f>IF(R381&lt;&gt;0,IF(R381=SVS,0,IF(R381=SVSg,0,IF(R381=Stundenverrechnungssatz!G419,0,IF(R381=Stundenverrechnungssatz!I419,0,IF(R381=Stundenverrechnungssatz!K419,0,IF(R381=Stundenverrechnungssatz!M419,0,1)))))))</f>
        <v>0</v>
      </c>
    </row>
    <row r="382" spans="1:27" s="44" customFormat="1" ht="15" customHeight="1" x14ac:dyDescent="0.2">
      <c r="A382" s="51">
        <v>376</v>
      </c>
      <c r="B382" s="99">
        <v>1</v>
      </c>
      <c r="C382" s="100" t="s">
        <v>262</v>
      </c>
      <c r="D382" s="100"/>
      <c r="E382" s="100" t="s">
        <v>314</v>
      </c>
      <c r="F382" s="100"/>
      <c r="G382" s="100" t="s">
        <v>353</v>
      </c>
      <c r="H382" s="100" t="s">
        <v>330</v>
      </c>
      <c r="I382" s="101">
        <v>34.630000000000003</v>
      </c>
      <c r="J382" s="145" t="s">
        <v>132</v>
      </c>
      <c r="K382" s="145"/>
      <c r="L382" s="145" t="s">
        <v>519</v>
      </c>
      <c r="M382" s="145" t="s">
        <v>68</v>
      </c>
      <c r="N382" s="145">
        <v>5</v>
      </c>
      <c r="O382" s="145" t="s">
        <v>39</v>
      </c>
      <c r="P382" s="100"/>
      <c r="Q382" s="102">
        <v>195.25</v>
      </c>
      <c r="R382" s="140">
        <f t="shared" si="40"/>
        <v>18.7</v>
      </c>
      <c r="S382" s="141" t="str">
        <f t="shared" si="41"/>
        <v/>
      </c>
      <c r="T382" s="103">
        <f t="shared" si="42"/>
        <v>6761.5075000000006</v>
      </c>
      <c r="U382" s="103" t="e">
        <f t="shared" si="43"/>
        <v>#VALUE!</v>
      </c>
      <c r="V382" s="103" t="e">
        <f t="shared" si="44"/>
        <v>#VALUE!</v>
      </c>
      <c r="W382" s="43" t="str">
        <f t="shared" si="45"/>
        <v>F</v>
      </c>
      <c r="X382" s="43">
        <f t="shared" si="46"/>
        <v>18.7</v>
      </c>
      <c r="Y382" s="43">
        <f t="shared" si="47"/>
        <v>34.630000000000003</v>
      </c>
      <c r="Z382" s="43">
        <f>IF(R382&lt;&gt;0,IF(R382=SVS,0,IF(R382=SVSg,0,IF(R382=Stundenverrechnungssatz!G420,0,IF(R382=Stundenverrechnungssatz!I420,0,IF(R382=Stundenverrechnungssatz!K420,0,IF(R382=Stundenverrechnungssatz!M420,0,1)))))))</f>
        <v>0</v>
      </c>
    </row>
    <row r="383" spans="1:27" s="44" customFormat="1" ht="15" customHeight="1" x14ac:dyDescent="0.2">
      <c r="A383" s="99">
        <v>377</v>
      </c>
      <c r="B383" s="99">
        <v>1</v>
      </c>
      <c r="C383" s="100" t="s">
        <v>262</v>
      </c>
      <c r="D383" s="100"/>
      <c r="E383" s="100" t="s">
        <v>314</v>
      </c>
      <c r="F383" s="100"/>
      <c r="G383" s="100" t="s">
        <v>353</v>
      </c>
      <c r="H383" s="100" t="s">
        <v>330</v>
      </c>
      <c r="I383" s="101">
        <v>22.13</v>
      </c>
      <c r="J383" s="145" t="s">
        <v>132</v>
      </c>
      <c r="K383" s="145"/>
      <c r="L383" s="145" t="s">
        <v>519</v>
      </c>
      <c r="M383" s="145" t="s">
        <v>68</v>
      </c>
      <c r="N383" s="145">
        <v>5</v>
      </c>
      <c r="O383" s="145" t="s">
        <v>39</v>
      </c>
      <c r="P383" s="100"/>
      <c r="Q383" s="102">
        <v>195.25</v>
      </c>
      <c r="R383" s="140">
        <f t="shared" si="40"/>
        <v>18.7</v>
      </c>
      <c r="S383" s="141" t="str">
        <f t="shared" si="41"/>
        <v/>
      </c>
      <c r="T383" s="103">
        <f t="shared" si="42"/>
        <v>4320.8824999999997</v>
      </c>
      <c r="U383" s="103" t="e">
        <f t="shared" si="43"/>
        <v>#VALUE!</v>
      </c>
      <c r="V383" s="103" t="e">
        <f t="shared" si="44"/>
        <v>#VALUE!</v>
      </c>
      <c r="W383" s="43" t="str">
        <f t="shared" si="45"/>
        <v>F</v>
      </c>
      <c r="X383" s="43">
        <f t="shared" si="46"/>
        <v>18.7</v>
      </c>
      <c r="Y383" s="43">
        <f t="shared" si="47"/>
        <v>22.13</v>
      </c>
      <c r="Z383" s="43">
        <f>IF(R383&lt;&gt;0,IF(R383=SVS,0,IF(R383=SVSg,0,IF(R383=Stundenverrechnungssatz!G421,0,IF(R383=Stundenverrechnungssatz!I421,0,IF(R383=Stundenverrechnungssatz!K421,0,IF(R383=Stundenverrechnungssatz!M421,0,1)))))))</f>
        <v>0</v>
      </c>
    </row>
    <row r="384" spans="1:27" s="44" customFormat="1" ht="15" customHeight="1" x14ac:dyDescent="0.2">
      <c r="A384" s="51">
        <v>378</v>
      </c>
      <c r="B384" s="99">
        <v>1</v>
      </c>
      <c r="C384" s="100" t="s">
        <v>262</v>
      </c>
      <c r="D384" s="100"/>
      <c r="E384" s="100" t="s">
        <v>314</v>
      </c>
      <c r="F384" s="100"/>
      <c r="G384" s="100" t="s">
        <v>371</v>
      </c>
      <c r="H384" s="100" t="s">
        <v>330</v>
      </c>
      <c r="I384" s="101">
        <v>17.05</v>
      </c>
      <c r="J384" s="145" t="s">
        <v>132</v>
      </c>
      <c r="K384" s="145"/>
      <c r="L384" s="145" t="s">
        <v>519</v>
      </c>
      <c r="M384" s="145" t="s">
        <v>68</v>
      </c>
      <c r="N384" s="145">
        <v>5</v>
      </c>
      <c r="O384" s="145" t="s">
        <v>39</v>
      </c>
      <c r="P384" s="100"/>
      <c r="Q384" s="102">
        <v>195.25</v>
      </c>
      <c r="R384" s="140">
        <f t="shared" si="40"/>
        <v>18.7</v>
      </c>
      <c r="S384" s="141" t="str">
        <f t="shared" si="41"/>
        <v/>
      </c>
      <c r="T384" s="103">
        <f t="shared" si="42"/>
        <v>3329.0125000000003</v>
      </c>
      <c r="U384" s="103" t="e">
        <f t="shared" si="43"/>
        <v>#VALUE!</v>
      </c>
      <c r="V384" s="103" t="e">
        <f t="shared" si="44"/>
        <v>#VALUE!</v>
      </c>
      <c r="W384" s="43" t="str">
        <f t="shared" si="45"/>
        <v>F</v>
      </c>
      <c r="X384" s="43">
        <f t="shared" si="46"/>
        <v>18.7</v>
      </c>
      <c r="Y384" s="43">
        <f t="shared" si="47"/>
        <v>17.05</v>
      </c>
      <c r="Z384" s="43">
        <f>IF(R384&lt;&gt;0,IF(R384=SVS,0,IF(R384=SVSg,0,IF(R384=Stundenverrechnungssatz!G422,0,IF(R384=Stundenverrechnungssatz!I422,0,IF(R384=Stundenverrechnungssatz!K422,0,IF(R384=Stundenverrechnungssatz!M422,0,1)))))))</f>
        <v>0</v>
      </c>
    </row>
    <row r="385" spans="1:27" s="45" customFormat="1" ht="15" customHeight="1" x14ac:dyDescent="0.2">
      <c r="A385" s="99">
        <v>379</v>
      </c>
      <c r="B385" s="99">
        <v>1</v>
      </c>
      <c r="C385" s="100" t="s">
        <v>262</v>
      </c>
      <c r="D385" s="100"/>
      <c r="E385" s="100" t="s">
        <v>314</v>
      </c>
      <c r="F385" s="100"/>
      <c r="G385" s="100" t="s">
        <v>475</v>
      </c>
      <c r="H385" s="100" t="s">
        <v>330</v>
      </c>
      <c r="I385" s="101">
        <v>23.26</v>
      </c>
      <c r="J385" s="145" t="s">
        <v>132</v>
      </c>
      <c r="K385" s="145"/>
      <c r="L385" s="145" t="s">
        <v>381</v>
      </c>
      <c r="M385" s="145" t="s">
        <v>64</v>
      </c>
      <c r="N385" s="145">
        <v>5</v>
      </c>
      <c r="O385" s="145" t="s">
        <v>62</v>
      </c>
      <c r="P385" s="100"/>
      <c r="Q385" s="102">
        <v>195.25</v>
      </c>
      <c r="R385" s="140">
        <f t="shared" si="40"/>
        <v>18.7</v>
      </c>
      <c r="S385" s="141" t="str">
        <f t="shared" si="41"/>
        <v/>
      </c>
      <c r="T385" s="103">
        <f t="shared" si="42"/>
        <v>4541.5150000000003</v>
      </c>
      <c r="U385" s="103" t="e">
        <f t="shared" si="43"/>
        <v>#VALUE!</v>
      </c>
      <c r="V385" s="103" t="e">
        <f t="shared" si="44"/>
        <v>#VALUE!</v>
      </c>
      <c r="W385" s="43" t="str">
        <f t="shared" si="45"/>
        <v>E</v>
      </c>
      <c r="X385" s="43">
        <f t="shared" si="46"/>
        <v>18.7</v>
      </c>
      <c r="Y385" s="43">
        <f t="shared" si="47"/>
        <v>23.26</v>
      </c>
      <c r="Z385" s="43">
        <f>IF(R385&lt;&gt;0,IF(R385=SVS,0,IF(R385=SVSg,0,IF(R385=Stundenverrechnungssatz!G423,0,IF(R385=Stundenverrechnungssatz!I423,0,IF(R385=Stundenverrechnungssatz!K423,0,IF(R385=Stundenverrechnungssatz!M423,0,1)))))))</f>
        <v>0</v>
      </c>
      <c r="AA385" s="44"/>
    </row>
    <row r="386" spans="1:27" s="45" customFormat="1" ht="15" customHeight="1" x14ac:dyDescent="0.2">
      <c r="A386" s="51">
        <v>380</v>
      </c>
      <c r="B386" s="99">
        <v>1</v>
      </c>
      <c r="C386" s="100" t="s">
        <v>262</v>
      </c>
      <c r="D386" s="100"/>
      <c r="E386" s="100" t="s">
        <v>314</v>
      </c>
      <c r="F386" s="100"/>
      <c r="G386" s="100" t="s">
        <v>353</v>
      </c>
      <c r="H386" s="100" t="s">
        <v>330</v>
      </c>
      <c r="I386" s="101">
        <v>2.88</v>
      </c>
      <c r="J386" s="145" t="s">
        <v>132</v>
      </c>
      <c r="K386" s="145"/>
      <c r="L386" s="145" t="s">
        <v>519</v>
      </c>
      <c r="M386" s="145" t="s">
        <v>68</v>
      </c>
      <c r="N386" s="145">
        <v>5</v>
      </c>
      <c r="O386" s="145" t="s">
        <v>39</v>
      </c>
      <c r="P386" s="100"/>
      <c r="Q386" s="102">
        <v>195.25</v>
      </c>
      <c r="R386" s="140">
        <f t="shared" si="40"/>
        <v>18.7</v>
      </c>
      <c r="S386" s="141" t="str">
        <f t="shared" si="41"/>
        <v/>
      </c>
      <c r="T386" s="103">
        <f t="shared" si="42"/>
        <v>562.31999999999994</v>
      </c>
      <c r="U386" s="103" t="e">
        <f t="shared" si="43"/>
        <v>#VALUE!</v>
      </c>
      <c r="V386" s="103" t="e">
        <f t="shared" si="44"/>
        <v>#VALUE!</v>
      </c>
      <c r="W386" s="43" t="str">
        <f t="shared" si="45"/>
        <v>F</v>
      </c>
      <c r="X386" s="43">
        <f t="shared" si="46"/>
        <v>18.7</v>
      </c>
      <c r="Y386" s="43">
        <f t="shared" si="47"/>
        <v>2.88</v>
      </c>
      <c r="Z386" s="43">
        <f>IF(R386&lt;&gt;0,IF(R386=SVS,0,IF(R386=SVSg,0,IF(R386=Stundenverrechnungssatz!G424,0,IF(R386=Stundenverrechnungssatz!I424,0,IF(R386=Stundenverrechnungssatz!K424,0,IF(R386=Stundenverrechnungssatz!M424,0,1)))))))</f>
        <v>0</v>
      </c>
      <c r="AA386" s="44"/>
    </row>
    <row r="387" spans="1:27" s="45" customFormat="1" ht="15" customHeight="1" x14ac:dyDescent="0.2">
      <c r="A387" s="99">
        <v>381</v>
      </c>
      <c r="B387" s="99">
        <v>1</v>
      </c>
      <c r="C387" s="100" t="s">
        <v>262</v>
      </c>
      <c r="D387" s="100"/>
      <c r="E387" s="100" t="s">
        <v>315</v>
      </c>
      <c r="F387" s="100">
        <v>201</v>
      </c>
      <c r="G387" s="100" t="s">
        <v>471</v>
      </c>
      <c r="H387" s="100" t="s">
        <v>330</v>
      </c>
      <c r="I387" s="101">
        <v>37.96</v>
      </c>
      <c r="J387" s="145" t="s">
        <v>132</v>
      </c>
      <c r="K387" s="145"/>
      <c r="L387" s="145" t="s">
        <v>516</v>
      </c>
      <c r="M387" s="145" t="s">
        <v>74</v>
      </c>
      <c r="N387" s="145">
        <v>5</v>
      </c>
      <c r="O387" s="145" t="s">
        <v>73</v>
      </c>
      <c r="P387" s="100"/>
      <c r="Q387" s="102">
        <v>195.25</v>
      </c>
      <c r="R387" s="140">
        <f t="shared" si="40"/>
        <v>18.7</v>
      </c>
      <c r="S387" s="141" t="str">
        <f t="shared" si="41"/>
        <v/>
      </c>
      <c r="T387" s="103">
        <f t="shared" si="42"/>
        <v>7411.6900000000005</v>
      </c>
      <c r="U387" s="103" t="e">
        <f t="shared" si="43"/>
        <v>#VALUE!</v>
      </c>
      <c r="V387" s="103" t="e">
        <f t="shared" si="44"/>
        <v>#VALUE!</v>
      </c>
      <c r="W387" s="43" t="str">
        <f t="shared" si="45"/>
        <v>H</v>
      </c>
      <c r="X387" s="43">
        <f t="shared" si="46"/>
        <v>18.7</v>
      </c>
      <c r="Y387" s="43">
        <f t="shared" si="47"/>
        <v>37.96</v>
      </c>
      <c r="Z387" s="43">
        <f>IF(R387&lt;&gt;0,IF(R387=SVS,0,IF(R387=SVSg,0,IF(R387=Stundenverrechnungssatz!G425,0,IF(R387=Stundenverrechnungssatz!I425,0,IF(R387=Stundenverrechnungssatz!K425,0,IF(R387=Stundenverrechnungssatz!M425,0,1)))))))</f>
        <v>0</v>
      </c>
      <c r="AA387" s="44"/>
    </row>
    <row r="388" spans="1:27" s="45" customFormat="1" ht="15" customHeight="1" x14ac:dyDescent="0.2">
      <c r="A388" s="51">
        <v>382</v>
      </c>
      <c r="B388" s="99">
        <v>1</v>
      </c>
      <c r="C388" s="100" t="s">
        <v>262</v>
      </c>
      <c r="D388" s="100"/>
      <c r="E388" s="100" t="s">
        <v>315</v>
      </c>
      <c r="F388" s="100">
        <v>202</v>
      </c>
      <c r="G388" s="100" t="s">
        <v>357</v>
      </c>
      <c r="H388" s="100" t="s">
        <v>330</v>
      </c>
      <c r="I388" s="101">
        <v>85.87</v>
      </c>
      <c r="J388" s="145" t="s">
        <v>132</v>
      </c>
      <c r="K388" s="145"/>
      <c r="L388" s="145" t="s">
        <v>515</v>
      </c>
      <c r="M388" s="145" t="s">
        <v>32</v>
      </c>
      <c r="N388" s="145">
        <v>5</v>
      </c>
      <c r="O388" s="145" t="s">
        <v>54</v>
      </c>
      <c r="P388" s="100"/>
      <c r="Q388" s="102">
        <v>195.25</v>
      </c>
      <c r="R388" s="140">
        <f t="shared" si="40"/>
        <v>18.7</v>
      </c>
      <c r="S388" s="141" t="str">
        <f t="shared" si="41"/>
        <v/>
      </c>
      <c r="T388" s="103">
        <f t="shared" si="42"/>
        <v>16766.1175</v>
      </c>
      <c r="U388" s="103" t="e">
        <f t="shared" si="43"/>
        <v>#VALUE!</v>
      </c>
      <c r="V388" s="103" t="e">
        <f t="shared" si="44"/>
        <v>#VALUE!</v>
      </c>
      <c r="W388" s="43" t="str">
        <f t="shared" si="45"/>
        <v>B</v>
      </c>
      <c r="X388" s="43">
        <f t="shared" si="46"/>
        <v>18.7</v>
      </c>
      <c r="Y388" s="43">
        <f t="shared" si="47"/>
        <v>85.87</v>
      </c>
      <c r="Z388" s="43">
        <f>IF(R388&lt;&gt;0,IF(R388=SVS,0,IF(R388=SVSg,0,IF(R388=Stundenverrechnungssatz!G426,0,IF(R388=Stundenverrechnungssatz!I426,0,IF(R388=Stundenverrechnungssatz!K426,0,IF(R388=Stundenverrechnungssatz!M426,0,1)))))))</f>
        <v>0</v>
      </c>
      <c r="AA388" s="44"/>
    </row>
    <row r="389" spans="1:27" s="45" customFormat="1" ht="15" customHeight="1" x14ac:dyDescent="0.2">
      <c r="A389" s="99">
        <v>383</v>
      </c>
      <c r="B389" s="99">
        <v>1</v>
      </c>
      <c r="C389" s="100" t="s">
        <v>262</v>
      </c>
      <c r="D389" s="100"/>
      <c r="E389" s="100" t="s">
        <v>315</v>
      </c>
      <c r="F389" s="100">
        <v>203</v>
      </c>
      <c r="G389" s="100" t="s">
        <v>357</v>
      </c>
      <c r="H389" s="100" t="s">
        <v>330</v>
      </c>
      <c r="I389" s="101">
        <v>61.45</v>
      </c>
      <c r="J389" s="145" t="s">
        <v>132</v>
      </c>
      <c r="K389" s="145"/>
      <c r="L389" s="145" t="s">
        <v>515</v>
      </c>
      <c r="M389" s="145" t="s">
        <v>32</v>
      </c>
      <c r="N389" s="145">
        <v>5</v>
      </c>
      <c r="O389" s="145" t="s">
        <v>54</v>
      </c>
      <c r="P389" s="100"/>
      <c r="Q389" s="102">
        <v>195.25</v>
      </c>
      <c r="R389" s="140">
        <f t="shared" si="40"/>
        <v>18.7</v>
      </c>
      <c r="S389" s="141" t="str">
        <f t="shared" si="41"/>
        <v/>
      </c>
      <c r="T389" s="103">
        <f t="shared" si="42"/>
        <v>11998.112500000001</v>
      </c>
      <c r="U389" s="103" t="e">
        <f t="shared" si="43"/>
        <v>#VALUE!</v>
      </c>
      <c r="V389" s="103" t="e">
        <f t="shared" si="44"/>
        <v>#VALUE!</v>
      </c>
      <c r="W389" s="43" t="str">
        <f t="shared" si="45"/>
        <v>B</v>
      </c>
      <c r="X389" s="43">
        <f t="shared" si="46"/>
        <v>18.7</v>
      </c>
      <c r="Y389" s="43">
        <f t="shared" si="47"/>
        <v>61.45</v>
      </c>
      <c r="Z389" s="43">
        <f>IF(R389&lt;&gt;0,IF(R389=SVS,0,IF(R389=SVSg,0,IF(R389=Stundenverrechnungssatz!G427,0,IF(R389=Stundenverrechnungssatz!I427,0,IF(R389=Stundenverrechnungssatz!K427,0,IF(R389=Stundenverrechnungssatz!M427,0,1)))))))</f>
        <v>0</v>
      </c>
      <c r="AA389" s="44"/>
    </row>
    <row r="390" spans="1:27" s="44" customFormat="1" ht="15" customHeight="1" x14ac:dyDescent="0.2">
      <c r="A390" s="51">
        <v>384</v>
      </c>
      <c r="B390" s="99">
        <v>1</v>
      </c>
      <c r="C390" s="100" t="s">
        <v>262</v>
      </c>
      <c r="D390" s="100"/>
      <c r="E390" s="100" t="s">
        <v>315</v>
      </c>
      <c r="F390" s="100">
        <v>204</v>
      </c>
      <c r="G390" s="100" t="s">
        <v>376</v>
      </c>
      <c r="H390" s="100" t="s">
        <v>330</v>
      </c>
      <c r="I390" s="101">
        <v>50.82</v>
      </c>
      <c r="J390" s="145" t="s">
        <v>132</v>
      </c>
      <c r="K390" s="145"/>
      <c r="L390" s="145" t="s">
        <v>515</v>
      </c>
      <c r="M390" s="145" t="s">
        <v>32</v>
      </c>
      <c r="N390" s="145">
        <v>5</v>
      </c>
      <c r="O390" s="145" t="s">
        <v>54</v>
      </c>
      <c r="P390" s="100"/>
      <c r="Q390" s="102">
        <v>195.25</v>
      </c>
      <c r="R390" s="140">
        <f t="shared" si="40"/>
        <v>18.7</v>
      </c>
      <c r="S390" s="141" t="str">
        <f t="shared" si="41"/>
        <v/>
      </c>
      <c r="T390" s="103">
        <f t="shared" si="42"/>
        <v>9922.6049999999996</v>
      </c>
      <c r="U390" s="103" t="e">
        <f t="shared" si="43"/>
        <v>#VALUE!</v>
      </c>
      <c r="V390" s="103" t="e">
        <f t="shared" si="44"/>
        <v>#VALUE!</v>
      </c>
      <c r="W390" s="43" t="str">
        <f t="shared" si="45"/>
        <v>B</v>
      </c>
      <c r="X390" s="43">
        <f t="shared" si="46"/>
        <v>18.7</v>
      </c>
      <c r="Y390" s="43">
        <f t="shared" si="47"/>
        <v>50.82</v>
      </c>
      <c r="Z390" s="43">
        <f>IF(R390&lt;&gt;0,IF(R390=SVS,0,IF(R390=SVSg,0,IF(R390=Stundenverrechnungssatz!G428,0,IF(R390=Stundenverrechnungssatz!I428,0,IF(R390=Stundenverrechnungssatz!K428,0,IF(R390=Stundenverrechnungssatz!M428,0,1)))))))</f>
        <v>0</v>
      </c>
    </row>
    <row r="391" spans="1:27" s="44" customFormat="1" ht="15" customHeight="1" x14ac:dyDescent="0.2">
      <c r="A391" s="99">
        <v>385</v>
      </c>
      <c r="B391" s="99">
        <v>1</v>
      </c>
      <c r="C391" s="100" t="s">
        <v>262</v>
      </c>
      <c r="D391" s="100"/>
      <c r="E391" s="100" t="s">
        <v>315</v>
      </c>
      <c r="F391" s="100">
        <v>205</v>
      </c>
      <c r="G391" s="100" t="s">
        <v>357</v>
      </c>
      <c r="H391" s="100" t="s">
        <v>330</v>
      </c>
      <c r="I391" s="101">
        <v>49.79</v>
      </c>
      <c r="J391" s="145" t="s">
        <v>132</v>
      </c>
      <c r="K391" s="145"/>
      <c r="L391" s="145" t="s">
        <v>515</v>
      </c>
      <c r="M391" s="145" t="s">
        <v>32</v>
      </c>
      <c r="N391" s="145">
        <v>5</v>
      </c>
      <c r="O391" s="145" t="s">
        <v>54</v>
      </c>
      <c r="P391" s="100"/>
      <c r="Q391" s="102">
        <v>195.25</v>
      </c>
      <c r="R391" s="140">
        <f t="shared" si="40"/>
        <v>18.7</v>
      </c>
      <c r="S391" s="141" t="str">
        <f t="shared" si="41"/>
        <v/>
      </c>
      <c r="T391" s="103">
        <f t="shared" si="42"/>
        <v>9721.4974999999995</v>
      </c>
      <c r="U391" s="103" t="e">
        <f t="shared" si="43"/>
        <v>#VALUE!</v>
      </c>
      <c r="V391" s="103" t="e">
        <f t="shared" si="44"/>
        <v>#VALUE!</v>
      </c>
      <c r="W391" s="43" t="str">
        <f t="shared" si="45"/>
        <v>B</v>
      </c>
      <c r="X391" s="43">
        <f t="shared" si="46"/>
        <v>18.7</v>
      </c>
      <c r="Y391" s="43">
        <f t="shared" si="47"/>
        <v>49.79</v>
      </c>
      <c r="Z391" s="43">
        <f>IF(R391&lt;&gt;0,IF(R391=SVS,0,IF(R391=SVSg,0,IF(R391=Stundenverrechnungssatz!G429,0,IF(R391=Stundenverrechnungssatz!I429,0,IF(R391=Stundenverrechnungssatz!K429,0,IF(R391=Stundenverrechnungssatz!M429,0,1)))))))</f>
        <v>0</v>
      </c>
    </row>
    <row r="392" spans="1:27" s="45" customFormat="1" ht="15" customHeight="1" x14ac:dyDescent="0.2">
      <c r="A392" s="51">
        <v>386</v>
      </c>
      <c r="B392" s="99">
        <v>1</v>
      </c>
      <c r="C392" s="100" t="s">
        <v>262</v>
      </c>
      <c r="D392" s="100"/>
      <c r="E392" s="100" t="s">
        <v>315</v>
      </c>
      <c r="F392" s="100">
        <v>206</v>
      </c>
      <c r="G392" s="100" t="s">
        <v>357</v>
      </c>
      <c r="H392" s="100" t="s">
        <v>330</v>
      </c>
      <c r="I392" s="101">
        <v>48.98</v>
      </c>
      <c r="J392" s="145" t="s">
        <v>132</v>
      </c>
      <c r="K392" s="145"/>
      <c r="L392" s="145" t="s">
        <v>515</v>
      </c>
      <c r="M392" s="145" t="s">
        <v>32</v>
      </c>
      <c r="N392" s="145">
        <v>5</v>
      </c>
      <c r="O392" s="145" t="s">
        <v>54</v>
      </c>
      <c r="P392" s="100"/>
      <c r="Q392" s="102">
        <v>195.25</v>
      </c>
      <c r="R392" s="140">
        <f t="shared" si="40"/>
        <v>18.7</v>
      </c>
      <c r="S392" s="141" t="str">
        <f t="shared" si="41"/>
        <v/>
      </c>
      <c r="T392" s="103">
        <f t="shared" si="42"/>
        <v>9563.3449999999993</v>
      </c>
      <c r="U392" s="103" t="e">
        <f t="shared" si="43"/>
        <v>#VALUE!</v>
      </c>
      <c r="V392" s="103" t="e">
        <f t="shared" si="44"/>
        <v>#VALUE!</v>
      </c>
      <c r="W392" s="43" t="str">
        <f t="shared" si="45"/>
        <v>B</v>
      </c>
      <c r="X392" s="43">
        <f t="shared" si="46"/>
        <v>18.7</v>
      </c>
      <c r="Y392" s="43">
        <f t="shared" si="47"/>
        <v>48.98</v>
      </c>
      <c r="Z392" s="43">
        <f>IF(R392&lt;&gt;0,IF(R392=SVS,0,IF(R392=SVSg,0,IF(R392=Stundenverrechnungssatz!G430,0,IF(R392=Stundenverrechnungssatz!I430,0,IF(R392=Stundenverrechnungssatz!K430,0,IF(R392=Stundenverrechnungssatz!M430,0,1)))))))</f>
        <v>0</v>
      </c>
      <c r="AA392" s="44"/>
    </row>
    <row r="393" spans="1:27" s="45" customFormat="1" ht="15" customHeight="1" x14ac:dyDescent="0.2">
      <c r="A393" s="99">
        <v>387</v>
      </c>
      <c r="B393" s="99">
        <v>1</v>
      </c>
      <c r="C393" s="100" t="s">
        <v>262</v>
      </c>
      <c r="D393" s="100"/>
      <c r="E393" s="100" t="s">
        <v>315</v>
      </c>
      <c r="F393" s="100">
        <v>207</v>
      </c>
      <c r="G393" s="100" t="s">
        <v>357</v>
      </c>
      <c r="H393" s="100" t="s">
        <v>330</v>
      </c>
      <c r="I393" s="101">
        <v>74.28</v>
      </c>
      <c r="J393" s="145" t="s">
        <v>132</v>
      </c>
      <c r="K393" s="145"/>
      <c r="L393" s="145" t="s">
        <v>515</v>
      </c>
      <c r="M393" s="145" t="s">
        <v>32</v>
      </c>
      <c r="N393" s="145">
        <v>5</v>
      </c>
      <c r="O393" s="145" t="s">
        <v>54</v>
      </c>
      <c r="P393" s="100"/>
      <c r="Q393" s="102">
        <v>195.25</v>
      </c>
      <c r="R393" s="140">
        <f t="shared" si="40"/>
        <v>18.7</v>
      </c>
      <c r="S393" s="141" t="str">
        <f t="shared" si="41"/>
        <v/>
      </c>
      <c r="T393" s="103">
        <f t="shared" si="42"/>
        <v>14503.17</v>
      </c>
      <c r="U393" s="103" t="e">
        <f t="shared" si="43"/>
        <v>#VALUE!</v>
      </c>
      <c r="V393" s="103" t="e">
        <f t="shared" si="44"/>
        <v>#VALUE!</v>
      </c>
      <c r="W393" s="43" t="str">
        <f t="shared" si="45"/>
        <v>B</v>
      </c>
      <c r="X393" s="43">
        <f t="shared" si="46"/>
        <v>18.7</v>
      </c>
      <c r="Y393" s="43">
        <f t="shared" si="47"/>
        <v>74.28</v>
      </c>
      <c r="Z393" s="43">
        <f>IF(R393&lt;&gt;0,IF(R393=SVS,0,IF(R393=SVSg,0,IF(R393=Stundenverrechnungssatz!G431,0,IF(R393=Stundenverrechnungssatz!I431,0,IF(R393=Stundenverrechnungssatz!K431,0,IF(R393=Stundenverrechnungssatz!M431,0,1)))))))</f>
        <v>0</v>
      </c>
      <c r="AA393" s="44"/>
    </row>
    <row r="394" spans="1:27" s="45" customFormat="1" ht="15" customHeight="1" x14ac:dyDescent="0.2">
      <c r="A394" s="51">
        <v>388</v>
      </c>
      <c r="B394" s="99">
        <v>1</v>
      </c>
      <c r="C394" s="100" t="s">
        <v>262</v>
      </c>
      <c r="D394" s="100"/>
      <c r="E394" s="100" t="s">
        <v>315</v>
      </c>
      <c r="F394" s="100">
        <v>208</v>
      </c>
      <c r="G394" s="100" t="s">
        <v>357</v>
      </c>
      <c r="H394" s="100" t="s">
        <v>330</v>
      </c>
      <c r="I394" s="101">
        <v>17.34</v>
      </c>
      <c r="J394" s="145" t="s">
        <v>132</v>
      </c>
      <c r="K394" s="145"/>
      <c r="L394" s="145" t="s">
        <v>515</v>
      </c>
      <c r="M394" s="145" t="s">
        <v>32</v>
      </c>
      <c r="N394" s="145">
        <v>5</v>
      </c>
      <c r="O394" s="145" t="s">
        <v>54</v>
      </c>
      <c r="P394" s="100"/>
      <c r="Q394" s="102">
        <v>195.25</v>
      </c>
      <c r="R394" s="140">
        <f t="shared" ref="R394:R457" si="69">SVS</f>
        <v>18.7</v>
      </c>
      <c r="S394" s="141" t="str">
        <f t="shared" ref="S394:S457" si="70">IF(VLOOKUP(O394,Vorgaben,4,FALSE)=0,"",VLOOKUP(O394,Vorgaben,4,FALSE))</f>
        <v/>
      </c>
      <c r="T394" s="103">
        <f t="shared" ref="T394:T457" si="71">I394*Q394</f>
        <v>3385.6349999999998</v>
      </c>
      <c r="U394" s="103" t="e">
        <f t="shared" ref="U394:U457" si="72">T394/S394</f>
        <v>#VALUE!</v>
      </c>
      <c r="V394" s="103" t="e">
        <f t="shared" ref="V394:V457" si="73">U394*R394</f>
        <v>#VALUE!</v>
      </c>
      <c r="W394" s="43" t="str">
        <f t="shared" ref="W394:W457" si="74">LEFT(O394,1)</f>
        <v>B</v>
      </c>
      <c r="X394" s="43">
        <f t="shared" ref="X394:X457" si="75">IF(R394=SVS,R394,"")</f>
        <v>18.7</v>
      </c>
      <c r="Y394" s="43">
        <f t="shared" ref="Y394:Y457" si="76">IF(J394="x",I394,0)</f>
        <v>17.34</v>
      </c>
      <c r="Z394" s="43">
        <f>IF(R394&lt;&gt;0,IF(R394=SVS,0,IF(R394=SVSg,0,IF(R394=Stundenverrechnungssatz!G432,0,IF(R394=Stundenverrechnungssatz!I432,0,IF(R394=Stundenverrechnungssatz!K432,0,IF(R394=Stundenverrechnungssatz!M432,0,1)))))))</f>
        <v>0</v>
      </c>
      <c r="AA394" s="44"/>
    </row>
    <row r="395" spans="1:27" s="45" customFormat="1" ht="15" customHeight="1" x14ac:dyDescent="0.2">
      <c r="A395" s="99">
        <v>389</v>
      </c>
      <c r="B395" s="99">
        <v>1</v>
      </c>
      <c r="C395" s="100" t="s">
        <v>262</v>
      </c>
      <c r="D395" s="100"/>
      <c r="E395" s="100" t="s">
        <v>315</v>
      </c>
      <c r="F395" s="100">
        <v>209</v>
      </c>
      <c r="G395" s="100" t="s">
        <v>357</v>
      </c>
      <c r="H395" s="100" t="s">
        <v>330</v>
      </c>
      <c r="I395" s="101">
        <v>49.55</v>
      </c>
      <c r="J395" s="145" t="s">
        <v>132</v>
      </c>
      <c r="K395" s="145"/>
      <c r="L395" s="145" t="s">
        <v>515</v>
      </c>
      <c r="M395" s="145" t="s">
        <v>32</v>
      </c>
      <c r="N395" s="145">
        <v>5</v>
      </c>
      <c r="O395" s="145" t="s">
        <v>54</v>
      </c>
      <c r="P395" s="100"/>
      <c r="Q395" s="102">
        <v>195.25</v>
      </c>
      <c r="R395" s="140">
        <f t="shared" si="69"/>
        <v>18.7</v>
      </c>
      <c r="S395" s="141" t="str">
        <f t="shared" si="70"/>
        <v/>
      </c>
      <c r="T395" s="103">
        <f t="shared" si="71"/>
        <v>9674.6374999999989</v>
      </c>
      <c r="U395" s="103" t="e">
        <f t="shared" si="72"/>
        <v>#VALUE!</v>
      </c>
      <c r="V395" s="103" t="e">
        <f t="shared" si="73"/>
        <v>#VALUE!</v>
      </c>
      <c r="W395" s="43" t="str">
        <f t="shared" si="74"/>
        <v>B</v>
      </c>
      <c r="X395" s="43">
        <f t="shared" si="75"/>
        <v>18.7</v>
      </c>
      <c r="Y395" s="43">
        <f t="shared" si="76"/>
        <v>49.55</v>
      </c>
      <c r="Z395" s="43">
        <f>IF(R395&lt;&gt;0,IF(R395=SVS,0,IF(R395=SVSg,0,IF(R395=Stundenverrechnungssatz!G433,0,IF(R395=Stundenverrechnungssatz!I433,0,IF(R395=Stundenverrechnungssatz!K433,0,IF(R395=Stundenverrechnungssatz!M433,0,1)))))))</f>
        <v>0</v>
      </c>
      <c r="AA395" s="44"/>
    </row>
    <row r="396" spans="1:27" s="45" customFormat="1" ht="15" customHeight="1" x14ac:dyDescent="0.2">
      <c r="A396" s="51">
        <v>390</v>
      </c>
      <c r="B396" s="99">
        <v>1</v>
      </c>
      <c r="C396" s="100" t="s">
        <v>262</v>
      </c>
      <c r="D396" s="100"/>
      <c r="E396" s="100" t="s">
        <v>315</v>
      </c>
      <c r="F396" s="100">
        <v>210</v>
      </c>
      <c r="G396" s="100" t="s">
        <v>376</v>
      </c>
      <c r="H396" s="100" t="s">
        <v>330</v>
      </c>
      <c r="I396" s="101">
        <v>46.27</v>
      </c>
      <c r="J396" s="145" t="s">
        <v>132</v>
      </c>
      <c r="K396" s="145"/>
      <c r="L396" s="145" t="s">
        <v>515</v>
      </c>
      <c r="M396" s="145" t="s">
        <v>32</v>
      </c>
      <c r="N396" s="145">
        <v>5</v>
      </c>
      <c r="O396" s="145" t="s">
        <v>54</v>
      </c>
      <c r="P396" s="100"/>
      <c r="Q396" s="102">
        <v>195.25</v>
      </c>
      <c r="R396" s="140">
        <f t="shared" si="69"/>
        <v>18.7</v>
      </c>
      <c r="S396" s="141" t="str">
        <f t="shared" si="70"/>
        <v/>
      </c>
      <c r="T396" s="103">
        <f t="shared" si="71"/>
        <v>9034.2175000000007</v>
      </c>
      <c r="U396" s="103" t="e">
        <f t="shared" si="72"/>
        <v>#VALUE!</v>
      </c>
      <c r="V396" s="103" t="e">
        <f t="shared" si="73"/>
        <v>#VALUE!</v>
      </c>
      <c r="W396" s="43" t="str">
        <f t="shared" si="74"/>
        <v>B</v>
      </c>
      <c r="X396" s="43">
        <f t="shared" si="75"/>
        <v>18.7</v>
      </c>
      <c r="Y396" s="43">
        <f t="shared" si="76"/>
        <v>46.27</v>
      </c>
      <c r="Z396" s="43">
        <f>IF(R396&lt;&gt;0,IF(R396=SVS,0,IF(R396=SVSg,0,IF(R396=Stundenverrechnungssatz!G434,0,IF(R396=Stundenverrechnungssatz!I434,0,IF(R396=Stundenverrechnungssatz!K434,0,IF(R396=Stundenverrechnungssatz!M434,0,1)))))))</f>
        <v>0</v>
      </c>
      <c r="AA396" s="44"/>
    </row>
    <row r="397" spans="1:27" s="45" customFormat="1" ht="15" customHeight="1" x14ac:dyDescent="0.2">
      <c r="A397" s="99">
        <v>391</v>
      </c>
      <c r="B397" s="99">
        <v>1</v>
      </c>
      <c r="C397" s="100" t="s">
        <v>262</v>
      </c>
      <c r="D397" s="100"/>
      <c r="E397" s="100" t="s">
        <v>315</v>
      </c>
      <c r="F397" s="100">
        <v>211</v>
      </c>
      <c r="G397" s="100" t="s">
        <v>476</v>
      </c>
      <c r="H397" s="100" t="s">
        <v>330</v>
      </c>
      <c r="I397" s="101">
        <v>30.69</v>
      </c>
      <c r="J397" s="145" t="s">
        <v>132</v>
      </c>
      <c r="K397" s="145"/>
      <c r="L397" s="145" t="s">
        <v>45</v>
      </c>
      <c r="M397" s="145" t="s">
        <v>31</v>
      </c>
      <c r="N397" s="145">
        <v>3</v>
      </c>
      <c r="O397" s="145" t="s">
        <v>52</v>
      </c>
      <c r="P397" s="100"/>
      <c r="Q397" s="102">
        <v>117.15</v>
      </c>
      <c r="R397" s="140">
        <f t="shared" si="69"/>
        <v>18.7</v>
      </c>
      <c r="S397" s="141" t="str">
        <f t="shared" si="70"/>
        <v/>
      </c>
      <c r="T397" s="103">
        <f t="shared" si="71"/>
        <v>3595.3335000000002</v>
      </c>
      <c r="U397" s="103" t="e">
        <f t="shared" si="72"/>
        <v>#VALUE!</v>
      </c>
      <c r="V397" s="103" t="e">
        <f t="shared" si="73"/>
        <v>#VALUE!</v>
      </c>
      <c r="W397" s="43" t="str">
        <f t="shared" si="74"/>
        <v>A</v>
      </c>
      <c r="X397" s="43">
        <f t="shared" si="75"/>
        <v>18.7</v>
      </c>
      <c r="Y397" s="43">
        <f t="shared" si="76"/>
        <v>30.69</v>
      </c>
      <c r="Z397" s="43">
        <f>IF(R397&lt;&gt;0,IF(R397=SVS,0,IF(R397=SVSg,0,IF(R397=Stundenverrechnungssatz!G435,0,IF(R397=Stundenverrechnungssatz!I435,0,IF(R397=Stundenverrechnungssatz!K435,0,IF(R397=Stundenverrechnungssatz!M435,0,1)))))))</f>
        <v>0</v>
      </c>
      <c r="AA397" s="44"/>
    </row>
    <row r="398" spans="1:27" s="45" customFormat="1" ht="15" customHeight="1" x14ac:dyDescent="0.2">
      <c r="A398" s="51">
        <v>392</v>
      </c>
      <c r="B398" s="99">
        <v>1</v>
      </c>
      <c r="C398" s="100" t="s">
        <v>262</v>
      </c>
      <c r="D398" s="100"/>
      <c r="E398" s="100" t="s">
        <v>315</v>
      </c>
      <c r="F398" s="100">
        <v>212</v>
      </c>
      <c r="G398" s="100" t="s">
        <v>363</v>
      </c>
      <c r="H398" s="100" t="s">
        <v>338</v>
      </c>
      <c r="I398" s="101">
        <v>12.01</v>
      </c>
      <c r="J398" s="145"/>
      <c r="K398" s="145"/>
      <c r="L398" s="145" t="s">
        <v>521</v>
      </c>
      <c r="M398" s="145" t="s">
        <v>35</v>
      </c>
      <c r="N398" s="145">
        <v>5</v>
      </c>
      <c r="O398" s="145" t="s">
        <v>34</v>
      </c>
      <c r="P398" s="100"/>
      <c r="Q398" s="102">
        <v>195.25</v>
      </c>
      <c r="R398" s="140">
        <f t="shared" si="69"/>
        <v>18.7</v>
      </c>
      <c r="S398" s="141" t="str">
        <f t="shared" si="70"/>
        <v/>
      </c>
      <c r="T398" s="103">
        <f t="shared" si="71"/>
        <v>2344.9524999999999</v>
      </c>
      <c r="U398" s="103" t="e">
        <f t="shared" si="72"/>
        <v>#VALUE!</v>
      </c>
      <c r="V398" s="103" t="e">
        <f t="shared" si="73"/>
        <v>#VALUE!</v>
      </c>
      <c r="W398" s="43" t="str">
        <f t="shared" si="74"/>
        <v>C</v>
      </c>
      <c r="X398" s="43">
        <f t="shared" si="75"/>
        <v>18.7</v>
      </c>
      <c r="Y398" s="43">
        <f t="shared" si="76"/>
        <v>0</v>
      </c>
      <c r="Z398" s="43">
        <f>IF(R398&lt;&gt;0,IF(R398=SVS,0,IF(R398=SVSg,0,IF(R398=Stundenverrechnungssatz!G436,0,IF(R398=Stundenverrechnungssatz!I436,0,IF(R398=Stundenverrechnungssatz!K436,0,IF(R398=Stundenverrechnungssatz!M436,0,1)))))))</f>
        <v>0</v>
      </c>
      <c r="AA398" s="44"/>
    </row>
    <row r="399" spans="1:27" s="45" customFormat="1" ht="15" customHeight="1" x14ac:dyDescent="0.2">
      <c r="A399" s="99">
        <v>393</v>
      </c>
      <c r="B399" s="99">
        <v>1</v>
      </c>
      <c r="C399" s="100" t="s">
        <v>262</v>
      </c>
      <c r="D399" s="100"/>
      <c r="E399" s="100" t="s">
        <v>315</v>
      </c>
      <c r="F399" s="100" t="s">
        <v>299</v>
      </c>
      <c r="G399" s="100" t="s">
        <v>364</v>
      </c>
      <c r="H399" s="100" t="s">
        <v>338</v>
      </c>
      <c r="I399" s="101">
        <v>4.5</v>
      </c>
      <c r="J399" s="145"/>
      <c r="K399" s="145"/>
      <c r="L399" s="145" t="s">
        <v>521</v>
      </c>
      <c r="M399" s="145" t="s">
        <v>35</v>
      </c>
      <c r="N399" s="145">
        <v>5</v>
      </c>
      <c r="O399" s="145" t="s">
        <v>34</v>
      </c>
      <c r="P399" s="100"/>
      <c r="Q399" s="102">
        <v>195.25</v>
      </c>
      <c r="R399" s="140">
        <f t="shared" si="69"/>
        <v>18.7</v>
      </c>
      <c r="S399" s="141" t="str">
        <f t="shared" si="70"/>
        <v/>
      </c>
      <c r="T399" s="103">
        <f t="shared" si="71"/>
        <v>878.625</v>
      </c>
      <c r="U399" s="103" t="e">
        <f t="shared" si="72"/>
        <v>#VALUE!</v>
      </c>
      <c r="V399" s="103" t="e">
        <f t="shared" si="73"/>
        <v>#VALUE!</v>
      </c>
      <c r="W399" s="43" t="str">
        <f t="shared" si="74"/>
        <v>C</v>
      </c>
      <c r="X399" s="43">
        <f t="shared" si="75"/>
        <v>18.7</v>
      </c>
      <c r="Y399" s="43">
        <f t="shared" si="76"/>
        <v>0</v>
      </c>
      <c r="Z399" s="43">
        <f>IF(R399&lt;&gt;0,IF(R399=SVS,0,IF(R399=SVSg,0,IF(R399=Stundenverrechnungssatz!G437,0,IF(R399=Stundenverrechnungssatz!I437,0,IF(R399=Stundenverrechnungssatz!K437,0,IF(R399=Stundenverrechnungssatz!M437,0,1)))))))</f>
        <v>0</v>
      </c>
      <c r="AA399" s="44"/>
    </row>
    <row r="400" spans="1:27" s="45" customFormat="1" ht="15" customHeight="1" x14ac:dyDescent="0.2">
      <c r="A400" s="51">
        <v>394</v>
      </c>
      <c r="B400" s="99">
        <v>1</v>
      </c>
      <c r="C400" s="100" t="s">
        <v>262</v>
      </c>
      <c r="D400" s="100"/>
      <c r="E400" s="100" t="s">
        <v>315</v>
      </c>
      <c r="F400" s="100">
        <v>213</v>
      </c>
      <c r="G400" s="100" t="s">
        <v>364</v>
      </c>
      <c r="H400" s="100" t="s">
        <v>338</v>
      </c>
      <c r="I400" s="101">
        <v>12.01</v>
      </c>
      <c r="J400" s="145"/>
      <c r="K400" s="145"/>
      <c r="L400" s="145" t="s">
        <v>521</v>
      </c>
      <c r="M400" s="145" t="s">
        <v>35</v>
      </c>
      <c r="N400" s="145">
        <v>5</v>
      </c>
      <c r="O400" s="145" t="s">
        <v>34</v>
      </c>
      <c r="P400" s="100"/>
      <c r="Q400" s="102">
        <v>195.25</v>
      </c>
      <c r="R400" s="140">
        <f t="shared" si="69"/>
        <v>18.7</v>
      </c>
      <c r="S400" s="141" t="str">
        <f t="shared" si="70"/>
        <v/>
      </c>
      <c r="T400" s="103">
        <f t="shared" si="71"/>
        <v>2344.9524999999999</v>
      </c>
      <c r="U400" s="103" t="e">
        <f t="shared" si="72"/>
        <v>#VALUE!</v>
      </c>
      <c r="V400" s="103" t="e">
        <f t="shared" si="73"/>
        <v>#VALUE!</v>
      </c>
      <c r="W400" s="43" t="str">
        <f t="shared" si="74"/>
        <v>C</v>
      </c>
      <c r="X400" s="43">
        <f t="shared" si="75"/>
        <v>18.7</v>
      </c>
      <c r="Y400" s="43">
        <f t="shared" si="76"/>
        <v>0</v>
      </c>
      <c r="Z400" s="43">
        <f>IF(R400&lt;&gt;0,IF(R400=SVS,0,IF(R400=SVSg,0,IF(R400=Stundenverrechnungssatz!G438,0,IF(R400=Stundenverrechnungssatz!I438,0,IF(R400=Stundenverrechnungssatz!K438,0,IF(R400=Stundenverrechnungssatz!M438,0,1)))))))</f>
        <v>0</v>
      </c>
      <c r="AA400" s="44"/>
    </row>
    <row r="401" spans="1:27" s="45" customFormat="1" ht="15" customHeight="1" x14ac:dyDescent="0.2">
      <c r="A401" s="99">
        <v>395</v>
      </c>
      <c r="B401" s="99">
        <v>1</v>
      </c>
      <c r="C401" s="100" t="s">
        <v>262</v>
      </c>
      <c r="D401" s="100"/>
      <c r="E401" s="100" t="s">
        <v>315</v>
      </c>
      <c r="F401" s="100" t="s">
        <v>274</v>
      </c>
      <c r="G401" s="100" t="s">
        <v>371</v>
      </c>
      <c r="H401" s="100" t="s">
        <v>338</v>
      </c>
      <c r="I401" s="101">
        <v>4.5</v>
      </c>
      <c r="J401" s="145" t="s">
        <v>132</v>
      </c>
      <c r="K401" s="145"/>
      <c r="L401" s="145" t="s">
        <v>519</v>
      </c>
      <c r="M401" s="145" t="s">
        <v>68</v>
      </c>
      <c r="N401" s="145">
        <v>5</v>
      </c>
      <c r="O401" s="145" t="s">
        <v>39</v>
      </c>
      <c r="P401" s="100"/>
      <c r="Q401" s="102">
        <v>195.25</v>
      </c>
      <c r="R401" s="140">
        <f t="shared" si="69"/>
        <v>18.7</v>
      </c>
      <c r="S401" s="141" t="str">
        <f t="shared" si="70"/>
        <v/>
      </c>
      <c r="T401" s="103">
        <f t="shared" si="71"/>
        <v>878.625</v>
      </c>
      <c r="U401" s="103" t="e">
        <f t="shared" si="72"/>
        <v>#VALUE!</v>
      </c>
      <c r="V401" s="103" t="e">
        <f t="shared" si="73"/>
        <v>#VALUE!</v>
      </c>
      <c r="W401" s="43" t="str">
        <f t="shared" si="74"/>
        <v>F</v>
      </c>
      <c r="X401" s="43">
        <f t="shared" si="75"/>
        <v>18.7</v>
      </c>
      <c r="Y401" s="43">
        <f t="shared" si="76"/>
        <v>4.5</v>
      </c>
      <c r="Z401" s="43">
        <f>IF(R401&lt;&gt;0,IF(R401=SVS,0,IF(R401=SVSg,0,IF(R401=Stundenverrechnungssatz!G439,0,IF(R401=Stundenverrechnungssatz!I439,0,IF(R401=Stundenverrechnungssatz!K439,0,IF(R401=Stundenverrechnungssatz!M439,0,1)))))))</f>
        <v>0</v>
      </c>
      <c r="AA401" s="44"/>
    </row>
    <row r="402" spans="1:27" s="44" customFormat="1" ht="15" customHeight="1" x14ac:dyDescent="0.2">
      <c r="A402" s="51">
        <v>396</v>
      </c>
      <c r="B402" s="99">
        <v>1</v>
      </c>
      <c r="C402" s="100" t="s">
        <v>262</v>
      </c>
      <c r="D402" s="100"/>
      <c r="E402" s="100" t="s">
        <v>315</v>
      </c>
      <c r="F402" s="100">
        <v>214</v>
      </c>
      <c r="G402" s="100" t="s">
        <v>476</v>
      </c>
      <c r="H402" s="100" t="s">
        <v>330</v>
      </c>
      <c r="I402" s="101">
        <v>31.73</v>
      </c>
      <c r="J402" s="145" t="s">
        <v>132</v>
      </c>
      <c r="K402" s="145"/>
      <c r="L402" s="145" t="s">
        <v>45</v>
      </c>
      <c r="M402" s="145" t="s">
        <v>31</v>
      </c>
      <c r="N402" s="145">
        <v>3</v>
      </c>
      <c r="O402" s="145" t="s">
        <v>52</v>
      </c>
      <c r="P402" s="100"/>
      <c r="Q402" s="102">
        <v>117.15</v>
      </c>
      <c r="R402" s="140">
        <f t="shared" si="69"/>
        <v>18.7</v>
      </c>
      <c r="S402" s="141" t="str">
        <f t="shared" si="70"/>
        <v/>
      </c>
      <c r="T402" s="103">
        <f t="shared" si="71"/>
        <v>3717.1695000000004</v>
      </c>
      <c r="U402" s="103" t="e">
        <f t="shared" si="72"/>
        <v>#VALUE!</v>
      </c>
      <c r="V402" s="103" t="e">
        <f t="shared" si="73"/>
        <v>#VALUE!</v>
      </c>
      <c r="W402" s="43" t="str">
        <f t="shared" si="74"/>
        <v>A</v>
      </c>
      <c r="X402" s="43">
        <f t="shared" si="75"/>
        <v>18.7</v>
      </c>
      <c r="Y402" s="43">
        <f t="shared" si="76"/>
        <v>31.73</v>
      </c>
      <c r="Z402" s="43">
        <f>IF(R402&lt;&gt;0,IF(R402=SVS,0,IF(R402=SVSg,0,IF(R402=Stundenverrechnungssatz!G440,0,IF(R402=Stundenverrechnungssatz!I440,0,IF(R402=Stundenverrechnungssatz!K440,0,IF(R402=Stundenverrechnungssatz!M440,0,1)))))))</f>
        <v>0</v>
      </c>
    </row>
    <row r="403" spans="1:27" s="44" customFormat="1" ht="15" customHeight="1" x14ac:dyDescent="0.2">
      <c r="A403" s="99">
        <v>397</v>
      </c>
      <c r="B403" s="99">
        <v>1</v>
      </c>
      <c r="C403" s="100" t="s">
        <v>262</v>
      </c>
      <c r="D403" s="100"/>
      <c r="E403" s="100" t="s">
        <v>315</v>
      </c>
      <c r="F403" s="100">
        <v>215</v>
      </c>
      <c r="G403" s="100" t="s">
        <v>376</v>
      </c>
      <c r="H403" s="100" t="s">
        <v>330</v>
      </c>
      <c r="I403" s="101">
        <v>24.95</v>
      </c>
      <c r="J403" s="145" t="s">
        <v>132</v>
      </c>
      <c r="K403" s="145"/>
      <c r="L403" s="145" t="s">
        <v>515</v>
      </c>
      <c r="M403" s="145" t="s">
        <v>32</v>
      </c>
      <c r="N403" s="145">
        <v>3</v>
      </c>
      <c r="O403" s="145" t="s">
        <v>55</v>
      </c>
      <c r="P403" s="100"/>
      <c r="Q403" s="102">
        <v>117.15</v>
      </c>
      <c r="R403" s="140">
        <f t="shared" si="69"/>
        <v>18.7</v>
      </c>
      <c r="S403" s="141" t="str">
        <f t="shared" si="70"/>
        <v/>
      </c>
      <c r="T403" s="103">
        <f t="shared" si="71"/>
        <v>2922.8924999999999</v>
      </c>
      <c r="U403" s="103" t="e">
        <f t="shared" si="72"/>
        <v>#VALUE!</v>
      </c>
      <c r="V403" s="103" t="e">
        <f t="shared" si="73"/>
        <v>#VALUE!</v>
      </c>
      <c r="W403" s="43" t="str">
        <f t="shared" si="74"/>
        <v>B</v>
      </c>
      <c r="X403" s="43">
        <f t="shared" si="75"/>
        <v>18.7</v>
      </c>
      <c r="Y403" s="43">
        <f t="shared" si="76"/>
        <v>24.95</v>
      </c>
      <c r="Z403" s="43">
        <f>IF(R403&lt;&gt;0,IF(R403=SVS,0,IF(R403=SVSg,0,IF(R403=Stundenverrechnungssatz!G441,0,IF(R403=Stundenverrechnungssatz!I441,0,IF(R403=Stundenverrechnungssatz!K441,0,IF(R403=Stundenverrechnungssatz!M441,0,1)))))))</f>
        <v>0</v>
      </c>
    </row>
    <row r="404" spans="1:27" s="45" customFormat="1" ht="15" customHeight="1" x14ac:dyDescent="0.2">
      <c r="A404" s="51">
        <v>398</v>
      </c>
      <c r="B404" s="99">
        <v>1</v>
      </c>
      <c r="C404" s="100" t="s">
        <v>262</v>
      </c>
      <c r="D404" s="100"/>
      <c r="E404" s="100" t="s">
        <v>315</v>
      </c>
      <c r="F404" s="100">
        <v>216</v>
      </c>
      <c r="G404" s="100" t="s">
        <v>466</v>
      </c>
      <c r="H404" s="100" t="s">
        <v>330</v>
      </c>
      <c r="I404" s="101">
        <v>15.84</v>
      </c>
      <c r="J404" s="145"/>
      <c r="K404" s="145"/>
      <c r="L404" s="145" t="s">
        <v>518</v>
      </c>
      <c r="M404" s="145" t="s">
        <v>37</v>
      </c>
      <c r="N404" s="145">
        <v>1</v>
      </c>
      <c r="O404" s="145" t="s">
        <v>88</v>
      </c>
      <c r="P404" s="100"/>
      <c r="Q404" s="102">
        <v>39.049999999999997</v>
      </c>
      <c r="R404" s="140">
        <f t="shared" si="69"/>
        <v>18.7</v>
      </c>
      <c r="S404" s="141" t="str">
        <f t="shared" si="70"/>
        <v/>
      </c>
      <c r="T404" s="103">
        <f t="shared" si="71"/>
        <v>618.55199999999991</v>
      </c>
      <c r="U404" s="103" t="e">
        <f t="shared" si="72"/>
        <v>#VALUE!</v>
      </c>
      <c r="V404" s="103" t="e">
        <f t="shared" si="73"/>
        <v>#VALUE!</v>
      </c>
      <c r="W404" s="43" t="str">
        <f t="shared" si="74"/>
        <v>T</v>
      </c>
      <c r="X404" s="43">
        <f t="shared" si="75"/>
        <v>18.7</v>
      </c>
      <c r="Y404" s="43">
        <f t="shared" si="76"/>
        <v>0</v>
      </c>
      <c r="Z404" s="43">
        <f>IF(R404&lt;&gt;0,IF(R404=SVS,0,IF(R404=SVSg,0,IF(R404=Stundenverrechnungssatz!G442,0,IF(R404=Stundenverrechnungssatz!I442,0,IF(R404=Stundenverrechnungssatz!K442,0,IF(R404=Stundenverrechnungssatz!M442,0,1)))))))</f>
        <v>0</v>
      </c>
      <c r="AA404" s="44"/>
    </row>
    <row r="405" spans="1:27" s="45" customFormat="1" ht="15" customHeight="1" x14ac:dyDescent="0.2">
      <c r="A405" s="99">
        <v>399</v>
      </c>
      <c r="B405" s="99">
        <v>1</v>
      </c>
      <c r="C405" s="100" t="s">
        <v>262</v>
      </c>
      <c r="D405" s="100"/>
      <c r="E405" s="100" t="s">
        <v>315</v>
      </c>
      <c r="F405" s="100">
        <v>217</v>
      </c>
      <c r="G405" s="100" t="s">
        <v>364</v>
      </c>
      <c r="H405" s="100" t="s">
        <v>338</v>
      </c>
      <c r="I405" s="101">
        <v>10.72</v>
      </c>
      <c r="J405" s="145"/>
      <c r="K405" s="145"/>
      <c r="L405" s="145" t="s">
        <v>521</v>
      </c>
      <c r="M405" s="145" t="s">
        <v>35</v>
      </c>
      <c r="N405" s="145">
        <v>5</v>
      </c>
      <c r="O405" s="145" t="s">
        <v>34</v>
      </c>
      <c r="P405" s="100"/>
      <c r="Q405" s="102">
        <v>195.25</v>
      </c>
      <c r="R405" s="140">
        <f t="shared" si="69"/>
        <v>18.7</v>
      </c>
      <c r="S405" s="141" t="str">
        <f t="shared" si="70"/>
        <v/>
      </c>
      <c r="T405" s="103">
        <f t="shared" si="71"/>
        <v>2093.08</v>
      </c>
      <c r="U405" s="103" t="e">
        <f t="shared" si="72"/>
        <v>#VALUE!</v>
      </c>
      <c r="V405" s="103" t="e">
        <f t="shared" si="73"/>
        <v>#VALUE!</v>
      </c>
      <c r="W405" s="43" t="str">
        <f t="shared" si="74"/>
        <v>C</v>
      </c>
      <c r="X405" s="43">
        <f t="shared" si="75"/>
        <v>18.7</v>
      </c>
      <c r="Y405" s="43">
        <f t="shared" si="76"/>
        <v>0</v>
      </c>
      <c r="Z405" s="43">
        <f>IF(R405&lt;&gt;0,IF(R405=SVS,0,IF(R405=SVSg,0,IF(R405=Stundenverrechnungssatz!G443,0,IF(R405=Stundenverrechnungssatz!I443,0,IF(R405=Stundenverrechnungssatz!K443,0,IF(R405=Stundenverrechnungssatz!M443,0,1)))))))</f>
        <v>0</v>
      </c>
      <c r="AA405" s="44"/>
    </row>
    <row r="406" spans="1:27" s="45" customFormat="1" ht="15" customHeight="1" x14ac:dyDescent="0.2">
      <c r="A406" s="51">
        <v>400</v>
      </c>
      <c r="B406" s="99">
        <v>1</v>
      </c>
      <c r="C406" s="100" t="s">
        <v>262</v>
      </c>
      <c r="D406" s="100"/>
      <c r="E406" s="100" t="s">
        <v>315</v>
      </c>
      <c r="F406" s="100" t="s">
        <v>300</v>
      </c>
      <c r="G406" s="100" t="s">
        <v>371</v>
      </c>
      <c r="H406" s="100" t="s">
        <v>338</v>
      </c>
      <c r="I406" s="101">
        <v>4.22</v>
      </c>
      <c r="J406" s="145" t="s">
        <v>132</v>
      </c>
      <c r="K406" s="145"/>
      <c r="L406" s="145" t="s">
        <v>519</v>
      </c>
      <c r="M406" s="145" t="s">
        <v>68</v>
      </c>
      <c r="N406" s="145">
        <v>5</v>
      </c>
      <c r="O406" s="145" t="s">
        <v>39</v>
      </c>
      <c r="P406" s="100"/>
      <c r="Q406" s="102">
        <v>195.25</v>
      </c>
      <c r="R406" s="140">
        <f t="shared" si="69"/>
        <v>18.7</v>
      </c>
      <c r="S406" s="141" t="str">
        <f t="shared" si="70"/>
        <v/>
      </c>
      <c r="T406" s="103">
        <f t="shared" si="71"/>
        <v>823.95499999999993</v>
      </c>
      <c r="U406" s="103" t="e">
        <f t="shared" si="72"/>
        <v>#VALUE!</v>
      </c>
      <c r="V406" s="103" t="e">
        <f t="shared" si="73"/>
        <v>#VALUE!</v>
      </c>
      <c r="W406" s="43" t="str">
        <f t="shared" si="74"/>
        <v>F</v>
      </c>
      <c r="X406" s="43">
        <f t="shared" si="75"/>
        <v>18.7</v>
      </c>
      <c r="Y406" s="43">
        <f t="shared" si="76"/>
        <v>4.22</v>
      </c>
      <c r="Z406" s="43">
        <f>IF(R406&lt;&gt;0,IF(R406=SVS,0,IF(R406=SVSg,0,IF(R406=Stundenverrechnungssatz!G444,0,IF(R406=Stundenverrechnungssatz!I444,0,IF(R406=Stundenverrechnungssatz!K444,0,IF(R406=Stundenverrechnungssatz!M444,0,1)))))))</f>
        <v>0</v>
      </c>
      <c r="AA406" s="44"/>
    </row>
    <row r="407" spans="1:27" s="45" customFormat="1" ht="15" customHeight="1" x14ac:dyDescent="0.2">
      <c r="A407" s="99">
        <v>401</v>
      </c>
      <c r="B407" s="99">
        <v>1</v>
      </c>
      <c r="C407" s="100" t="s">
        <v>262</v>
      </c>
      <c r="D407" s="100"/>
      <c r="E407" s="100" t="s">
        <v>315</v>
      </c>
      <c r="F407" s="100">
        <v>218</v>
      </c>
      <c r="G407" s="100" t="s">
        <v>475</v>
      </c>
      <c r="H407" s="100" t="s">
        <v>330</v>
      </c>
      <c r="I407" s="101">
        <v>29.68</v>
      </c>
      <c r="J407" s="145" t="s">
        <v>132</v>
      </c>
      <c r="K407" s="145"/>
      <c r="L407" s="145" t="s">
        <v>381</v>
      </c>
      <c r="M407" s="145" t="s">
        <v>64</v>
      </c>
      <c r="N407" s="145">
        <v>5</v>
      </c>
      <c r="O407" s="145" t="s">
        <v>62</v>
      </c>
      <c r="P407" s="100"/>
      <c r="Q407" s="102">
        <v>195.25</v>
      </c>
      <c r="R407" s="140">
        <f t="shared" si="69"/>
        <v>18.7</v>
      </c>
      <c r="S407" s="141" t="str">
        <f t="shared" si="70"/>
        <v/>
      </c>
      <c r="T407" s="103">
        <f t="shared" si="71"/>
        <v>5795.0199999999995</v>
      </c>
      <c r="U407" s="103" t="e">
        <f t="shared" si="72"/>
        <v>#VALUE!</v>
      </c>
      <c r="V407" s="103" t="e">
        <f t="shared" si="73"/>
        <v>#VALUE!</v>
      </c>
      <c r="W407" s="43" t="str">
        <f t="shared" si="74"/>
        <v>E</v>
      </c>
      <c r="X407" s="43">
        <f t="shared" si="75"/>
        <v>18.7</v>
      </c>
      <c r="Y407" s="43">
        <f t="shared" si="76"/>
        <v>29.68</v>
      </c>
      <c r="Z407" s="43">
        <f>IF(R407&lt;&gt;0,IF(R407=SVS,0,IF(R407=SVSg,0,IF(R407=Stundenverrechnungssatz!G445,0,IF(R407=Stundenverrechnungssatz!I445,0,IF(R407=Stundenverrechnungssatz!K445,0,IF(R407=Stundenverrechnungssatz!M445,0,1)))))))</f>
        <v>0</v>
      </c>
      <c r="AA407" s="44"/>
    </row>
    <row r="408" spans="1:27" s="45" customFormat="1" ht="15" customHeight="1" x14ac:dyDescent="0.2">
      <c r="A408" s="51">
        <v>402</v>
      </c>
      <c r="B408" s="99">
        <v>1</v>
      </c>
      <c r="C408" s="100" t="s">
        <v>262</v>
      </c>
      <c r="D408" s="100"/>
      <c r="E408" s="100" t="s">
        <v>315</v>
      </c>
      <c r="F408" s="100">
        <v>219</v>
      </c>
      <c r="G408" s="100" t="s">
        <v>353</v>
      </c>
      <c r="H408" s="100" t="s">
        <v>330</v>
      </c>
      <c r="I408" s="101">
        <v>104.69</v>
      </c>
      <c r="J408" s="145" t="s">
        <v>132</v>
      </c>
      <c r="K408" s="145"/>
      <c r="L408" s="145" t="s">
        <v>519</v>
      </c>
      <c r="M408" s="145" t="s">
        <v>68</v>
      </c>
      <c r="N408" s="145">
        <v>5</v>
      </c>
      <c r="O408" s="145" t="s">
        <v>39</v>
      </c>
      <c r="P408" s="100"/>
      <c r="Q408" s="102">
        <v>195.25</v>
      </c>
      <c r="R408" s="140">
        <f t="shared" si="69"/>
        <v>18.7</v>
      </c>
      <c r="S408" s="141" t="str">
        <f t="shared" si="70"/>
        <v/>
      </c>
      <c r="T408" s="103">
        <f t="shared" si="71"/>
        <v>20440.7225</v>
      </c>
      <c r="U408" s="103" t="e">
        <f t="shared" si="72"/>
        <v>#VALUE!</v>
      </c>
      <c r="V408" s="103" t="e">
        <f t="shared" si="73"/>
        <v>#VALUE!</v>
      </c>
      <c r="W408" s="43" t="str">
        <f t="shared" si="74"/>
        <v>F</v>
      </c>
      <c r="X408" s="43">
        <f t="shared" si="75"/>
        <v>18.7</v>
      </c>
      <c r="Y408" s="43">
        <f t="shared" si="76"/>
        <v>104.69</v>
      </c>
      <c r="Z408" s="43">
        <f>IF(R408&lt;&gt;0,IF(R408=SVS,0,IF(R408=SVSg,0,IF(R408=Stundenverrechnungssatz!G446,0,IF(R408=Stundenverrechnungssatz!I446,0,IF(R408=Stundenverrechnungssatz!K446,0,IF(R408=Stundenverrechnungssatz!M446,0,1)))))))</f>
        <v>0</v>
      </c>
      <c r="AA408" s="44"/>
    </row>
    <row r="409" spans="1:27" s="45" customFormat="1" ht="15" customHeight="1" x14ac:dyDescent="0.2">
      <c r="A409" s="99">
        <v>403</v>
      </c>
      <c r="B409" s="99">
        <v>1</v>
      </c>
      <c r="C409" s="100" t="s">
        <v>262</v>
      </c>
      <c r="D409" s="100"/>
      <c r="E409" s="100" t="s">
        <v>315</v>
      </c>
      <c r="F409" s="100" t="s">
        <v>301</v>
      </c>
      <c r="G409" s="100" t="s">
        <v>353</v>
      </c>
      <c r="H409" s="100" t="s">
        <v>330</v>
      </c>
      <c r="I409" s="101">
        <v>34.57</v>
      </c>
      <c r="J409" s="145" t="s">
        <v>132</v>
      </c>
      <c r="K409" s="145"/>
      <c r="L409" s="145" t="s">
        <v>519</v>
      </c>
      <c r="M409" s="145" t="s">
        <v>68</v>
      </c>
      <c r="N409" s="145">
        <v>5</v>
      </c>
      <c r="O409" s="145" t="s">
        <v>39</v>
      </c>
      <c r="P409" s="100"/>
      <c r="Q409" s="102">
        <v>195.25</v>
      </c>
      <c r="R409" s="140">
        <f t="shared" si="69"/>
        <v>18.7</v>
      </c>
      <c r="S409" s="141" t="str">
        <f t="shared" si="70"/>
        <v/>
      </c>
      <c r="T409" s="103">
        <f t="shared" si="71"/>
        <v>6749.7925000000005</v>
      </c>
      <c r="U409" s="103" t="e">
        <f t="shared" si="72"/>
        <v>#VALUE!</v>
      </c>
      <c r="V409" s="103" t="e">
        <f t="shared" si="73"/>
        <v>#VALUE!</v>
      </c>
      <c r="W409" s="43" t="str">
        <f t="shared" si="74"/>
        <v>F</v>
      </c>
      <c r="X409" s="43">
        <f t="shared" si="75"/>
        <v>18.7</v>
      </c>
      <c r="Y409" s="43">
        <f t="shared" si="76"/>
        <v>34.57</v>
      </c>
      <c r="Z409" s="43">
        <f>IF(R409&lt;&gt;0,IF(R409=SVS,0,IF(R409=SVSg,0,IF(R409=Stundenverrechnungssatz!G447,0,IF(R409=Stundenverrechnungssatz!I447,0,IF(R409=Stundenverrechnungssatz!K447,0,IF(R409=Stundenverrechnungssatz!M447,0,1)))))))</f>
        <v>0</v>
      </c>
      <c r="AA409" s="44"/>
    </row>
    <row r="410" spans="1:27" s="45" customFormat="1" ht="15" customHeight="1" x14ac:dyDescent="0.2">
      <c r="A410" s="51">
        <v>404</v>
      </c>
      <c r="B410" s="99">
        <v>1</v>
      </c>
      <c r="C410" s="100" t="s">
        <v>262</v>
      </c>
      <c r="D410" s="100"/>
      <c r="E410" s="100" t="s">
        <v>315</v>
      </c>
      <c r="F410" s="100">
        <v>221</v>
      </c>
      <c r="G410" s="100" t="s">
        <v>353</v>
      </c>
      <c r="H410" s="100" t="s">
        <v>334</v>
      </c>
      <c r="I410" s="101">
        <v>22.13</v>
      </c>
      <c r="J410" s="145" t="s">
        <v>132</v>
      </c>
      <c r="K410" s="145"/>
      <c r="L410" s="145" t="s">
        <v>519</v>
      </c>
      <c r="M410" s="145" t="s">
        <v>68</v>
      </c>
      <c r="N410" s="145">
        <v>5</v>
      </c>
      <c r="O410" s="145" t="s">
        <v>39</v>
      </c>
      <c r="P410" s="100"/>
      <c r="Q410" s="102">
        <v>195.25</v>
      </c>
      <c r="R410" s="140">
        <f t="shared" si="69"/>
        <v>18.7</v>
      </c>
      <c r="S410" s="141" t="str">
        <f t="shared" si="70"/>
        <v/>
      </c>
      <c r="T410" s="103">
        <f t="shared" si="71"/>
        <v>4320.8824999999997</v>
      </c>
      <c r="U410" s="103" t="e">
        <f t="shared" si="72"/>
        <v>#VALUE!</v>
      </c>
      <c r="V410" s="103" t="e">
        <f t="shared" si="73"/>
        <v>#VALUE!</v>
      </c>
      <c r="W410" s="43" t="str">
        <f t="shared" si="74"/>
        <v>F</v>
      </c>
      <c r="X410" s="43">
        <f t="shared" si="75"/>
        <v>18.7</v>
      </c>
      <c r="Y410" s="43">
        <f t="shared" si="76"/>
        <v>22.13</v>
      </c>
      <c r="Z410" s="43">
        <f>IF(R410&lt;&gt;0,IF(R410=SVS,0,IF(R410=SVSg,0,IF(R410=Stundenverrechnungssatz!G448,0,IF(R410=Stundenverrechnungssatz!I448,0,IF(R410=Stundenverrechnungssatz!K448,0,IF(R410=Stundenverrechnungssatz!M448,0,1)))))))</f>
        <v>0</v>
      </c>
      <c r="AA410" s="44"/>
    </row>
    <row r="411" spans="1:27" s="45" customFormat="1" ht="15" customHeight="1" x14ac:dyDescent="0.2">
      <c r="A411" s="99">
        <v>405</v>
      </c>
      <c r="B411" s="99">
        <v>1</v>
      </c>
      <c r="C411" s="100" t="s">
        <v>262</v>
      </c>
      <c r="D411" s="100"/>
      <c r="E411" s="100" t="s">
        <v>315</v>
      </c>
      <c r="F411" s="100">
        <v>222</v>
      </c>
      <c r="G411" s="100" t="s">
        <v>475</v>
      </c>
      <c r="H411" s="100" t="s">
        <v>334</v>
      </c>
      <c r="I411" s="101">
        <v>23.26</v>
      </c>
      <c r="J411" s="145" t="s">
        <v>132</v>
      </c>
      <c r="K411" s="145"/>
      <c r="L411" s="145" t="s">
        <v>381</v>
      </c>
      <c r="M411" s="145" t="s">
        <v>64</v>
      </c>
      <c r="N411" s="145">
        <v>5</v>
      </c>
      <c r="O411" s="145" t="s">
        <v>62</v>
      </c>
      <c r="P411" s="100"/>
      <c r="Q411" s="102">
        <v>195.25</v>
      </c>
      <c r="R411" s="140">
        <f t="shared" si="69"/>
        <v>18.7</v>
      </c>
      <c r="S411" s="141" t="str">
        <f t="shared" si="70"/>
        <v/>
      </c>
      <c r="T411" s="103">
        <f t="shared" si="71"/>
        <v>4541.5150000000003</v>
      </c>
      <c r="U411" s="103" t="e">
        <f t="shared" si="72"/>
        <v>#VALUE!</v>
      </c>
      <c r="V411" s="103" t="e">
        <f t="shared" si="73"/>
        <v>#VALUE!</v>
      </c>
      <c r="W411" s="43" t="str">
        <f t="shared" si="74"/>
        <v>E</v>
      </c>
      <c r="X411" s="43">
        <f t="shared" si="75"/>
        <v>18.7</v>
      </c>
      <c r="Y411" s="43">
        <f t="shared" si="76"/>
        <v>23.26</v>
      </c>
      <c r="Z411" s="43">
        <f>IF(R411&lt;&gt;0,IF(R411=SVS,0,IF(R411=SVSg,0,IF(R411=Stundenverrechnungssatz!G449,0,IF(R411=Stundenverrechnungssatz!I449,0,IF(R411=Stundenverrechnungssatz!K449,0,IF(R411=Stundenverrechnungssatz!M449,0,1)))))))</f>
        <v>0</v>
      </c>
      <c r="AA411" s="44"/>
    </row>
    <row r="412" spans="1:27" s="45" customFormat="1" ht="15" customHeight="1" x14ac:dyDescent="0.2">
      <c r="A412" s="51">
        <v>406</v>
      </c>
      <c r="B412" s="99">
        <v>1</v>
      </c>
      <c r="C412" s="100" t="s">
        <v>262</v>
      </c>
      <c r="D412" s="100"/>
      <c r="E412" s="100" t="s">
        <v>316</v>
      </c>
      <c r="F412" s="100"/>
      <c r="G412" s="100" t="s">
        <v>371</v>
      </c>
      <c r="H412" s="100" t="s">
        <v>334</v>
      </c>
      <c r="I412" s="101">
        <v>17.05</v>
      </c>
      <c r="J412" s="145" t="s">
        <v>132</v>
      </c>
      <c r="K412" s="145"/>
      <c r="L412" s="145" t="s">
        <v>519</v>
      </c>
      <c r="M412" s="145" t="s">
        <v>68</v>
      </c>
      <c r="N412" s="145">
        <v>5</v>
      </c>
      <c r="O412" s="145" t="s">
        <v>39</v>
      </c>
      <c r="P412" s="100"/>
      <c r="Q412" s="102">
        <v>195.25</v>
      </c>
      <c r="R412" s="140">
        <f t="shared" si="69"/>
        <v>18.7</v>
      </c>
      <c r="S412" s="141" t="str">
        <f t="shared" si="70"/>
        <v/>
      </c>
      <c r="T412" s="103">
        <f t="shared" si="71"/>
        <v>3329.0125000000003</v>
      </c>
      <c r="U412" s="103" t="e">
        <f t="shared" si="72"/>
        <v>#VALUE!</v>
      </c>
      <c r="V412" s="103" t="e">
        <f t="shared" si="73"/>
        <v>#VALUE!</v>
      </c>
      <c r="W412" s="43" t="str">
        <f t="shared" si="74"/>
        <v>F</v>
      </c>
      <c r="X412" s="43">
        <f t="shared" si="75"/>
        <v>18.7</v>
      </c>
      <c r="Y412" s="43">
        <f t="shared" si="76"/>
        <v>17.05</v>
      </c>
      <c r="Z412" s="43">
        <f>IF(R412&lt;&gt;0,IF(R412=SVS,0,IF(R412=SVSg,0,IF(R412=Stundenverrechnungssatz!G450,0,IF(R412=Stundenverrechnungssatz!I450,0,IF(R412=Stundenverrechnungssatz!K450,0,IF(R412=Stundenverrechnungssatz!M450,0,1)))))))</f>
        <v>0</v>
      </c>
      <c r="AA412" s="44"/>
    </row>
    <row r="413" spans="1:27" s="45" customFormat="1" ht="15" customHeight="1" x14ac:dyDescent="0.2">
      <c r="A413" s="99">
        <v>407</v>
      </c>
      <c r="B413" s="99">
        <v>1</v>
      </c>
      <c r="C413" s="100" t="s">
        <v>262</v>
      </c>
      <c r="D413" s="100"/>
      <c r="E413" s="100" t="s">
        <v>316</v>
      </c>
      <c r="F413" s="100">
        <v>301</v>
      </c>
      <c r="G413" s="100" t="s">
        <v>431</v>
      </c>
      <c r="H413" s="100" t="s">
        <v>330</v>
      </c>
      <c r="I413" s="101">
        <v>18.54</v>
      </c>
      <c r="J413" s="145"/>
      <c r="K413" s="145"/>
      <c r="L413" s="145" t="s">
        <v>518</v>
      </c>
      <c r="M413" s="145" t="s">
        <v>37</v>
      </c>
      <c r="N413" s="145" t="s">
        <v>125</v>
      </c>
      <c r="O413" s="145" t="s">
        <v>90</v>
      </c>
      <c r="P413" s="100"/>
      <c r="Q413" s="102">
        <v>12</v>
      </c>
      <c r="R413" s="140">
        <f t="shared" si="69"/>
        <v>18.7</v>
      </c>
      <c r="S413" s="141" t="str">
        <f t="shared" si="70"/>
        <v/>
      </c>
      <c r="T413" s="103">
        <f t="shared" si="71"/>
        <v>222.48</v>
      </c>
      <c r="U413" s="103" t="e">
        <f t="shared" si="72"/>
        <v>#VALUE!</v>
      </c>
      <c r="V413" s="103" t="e">
        <f t="shared" si="73"/>
        <v>#VALUE!</v>
      </c>
      <c r="W413" s="43" t="str">
        <f t="shared" si="74"/>
        <v>T</v>
      </c>
      <c r="X413" s="43">
        <f t="shared" si="75"/>
        <v>18.7</v>
      </c>
      <c r="Y413" s="43">
        <f t="shared" si="76"/>
        <v>0</v>
      </c>
      <c r="Z413" s="43">
        <f>IF(R413&lt;&gt;0,IF(R413=SVS,0,IF(R413=SVSg,0,IF(R413=Stundenverrechnungssatz!G451,0,IF(R413=Stundenverrechnungssatz!I451,0,IF(R413=Stundenverrechnungssatz!K451,0,IF(R413=Stundenverrechnungssatz!M451,0,1)))))))</f>
        <v>0</v>
      </c>
      <c r="AA413" s="44"/>
    </row>
    <row r="414" spans="1:27" s="45" customFormat="1" ht="15" customHeight="1" x14ac:dyDescent="0.2">
      <c r="A414" s="51">
        <v>408</v>
      </c>
      <c r="B414" s="99">
        <v>1</v>
      </c>
      <c r="C414" s="100" t="s">
        <v>262</v>
      </c>
      <c r="D414" s="100"/>
      <c r="E414" s="100" t="s">
        <v>316</v>
      </c>
      <c r="F414" s="100">
        <v>302</v>
      </c>
      <c r="G414" s="100" t="s">
        <v>431</v>
      </c>
      <c r="H414" s="100" t="s">
        <v>330</v>
      </c>
      <c r="I414" s="101">
        <v>18.54</v>
      </c>
      <c r="J414" s="145"/>
      <c r="K414" s="145"/>
      <c r="L414" s="145" t="s">
        <v>518</v>
      </c>
      <c r="M414" s="145" t="s">
        <v>37</v>
      </c>
      <c r="N414" s="145" t="s">
        <v>125</v>
      </c>
      <c r="O414" s="145" t="s">
        <v>90</v>
      </c>
      <c r="P414" s="100"/>
      <c r="Q414" s="102">
        <v>12</v>
      </c>
      <c r="R414" s="140">
        <f t="shared" si="69"/>
        <v>18.7</v>
      </c>
      <c r="S414" s="141" t="str">
        <f t="shared" si="70"/>
        <v/>
      </c>
      <c r="T414" s="103">
        <f t="shared" si="71"/>
        <v>222.48</v>
      </c>
      <c r="U414" s="103" t="e">
        <f t="shared" si="72"/>
        <v>#VALUE!</v>
      </c>
      <c r="V414" s="103" t="e">
        <f t="shared" si="73"/>
        <v>#VALUE!</v>
      </c>
      <c r="W414" s="43" t="str">
        <f t="shared" si="74"/>
        <v>T</v>
      </c>
      <c r="X414" s="43">
        <f t="shared" si="75"/>
        <v>18.7</v>
      </c>
      <c r="Y414" s="43">
        <f t="shared" si="76"/>
        <v>0</v>
      </c>
      <c r="Z414" s="43">
        <f>IF(R414&lt;&gt;0,IF(R414=SVS,0,IF(R414=SVSg,0,IF(R414=Stundenverrechnungssatz!G452,0,IF(R414=Stundenverrechnungssatz!I452,0,IF(R414=Stundenverrechnungssatz!K452,0,IF(R414=Stundenverrechnungssatz!M452,0,1)))))))</f>
        <v>0</v>
      </c>
      <c r="AA414" s="44"/>
    </row>
    <row r="415" spans="1:27" s="45" customFormat="1" ht="15" customHeight="1" x14ac:dyDescent="0.2">
      <c r="A415" s="99">
        <v>409</v>
      </c>
      <c r="B415" s="99">
        <v>1</v>
      </c>
      <c r="C415" s="100" t="s">
        <v>538</v>
      </c>
      <c r="D415" s="100"/>
      <c r="E415" s="100" t="s">
        <v>314</v>
      </c>
      <c r="F415" s="100">
        <v>101</v>
      </c>
      <c r="G415" s="100" t="s">
        <v>475</v>
      </c>
      <c r="H415" s="100" t="s">
        <v>334</v>
      </c>
      <c r="I415" s="101">
        <v>20.83</v>
      </c>
      <c r="J415" s="145" t="s">
        <v>132</v>
      </c>
      <c r="K415" s="145">
        <v>547.38</v>
      </c>
      <c r="L415" s="145" t="s">
        <v>381</v>
      </c>
      <c r="M415" s="145" t="s">
        <v>64</v>
      </c>
      <c r="N415" s="145">
        <v>3</v>
      </c>
      <c r="O415" s="145" t="s">
        <v>62</v>
      </c>
      <c r="P415" s="100"/>
      <c r="Q415" s="102">
        <v>195.25</v>
      </c>
      <c r="R415" s="140">
        <f t="shared" si="69"/>
        <v>18.7</v>
      </c>
      <c r="S415" s="141" t="str">
        <f t="shared" si="70"/>
        <v/>
      </c>
      <c r="T415" s="103">
        <f t="shared" si="71"/>
        <v>4067.0574999999999</v>
      </c>
      <c r="U415" s="103" t="e">
        <f t="shared" si="72"/>
        <v>#VALUE!</v>
      </c>
      <c r="V415" s="103" t="e">
        <f t="shared" si="73"/>
        <v>#VALUE!</v>
      </c>
      <c r="W415" s="43" t="str">
        <f t="shared" si="74"/>
        <v>E</v>
      </c>
      <c r="X415" s="43">
        <f t="shared" si="75"/>
        <v>18.7</v>
      </c>
      <c r="Y415" s="43">
        <f t="shared" si="76"/>
        <v>20.83</v>
      </c>
      <c r="Z415" s="43">
        <f>IF(R415&lt;&gt;0,IF(R415=SVS,0,IF(R415=SVSg,0,IF(R415=Stundenverrechnungssatz!G453,0,IF(R415=Stundenverrechnungssatz!I453,0,IF(R415=Stundenverrechnungssatz!K453,0,IF(R415=Stundenverrechnungssatz!M453,0,1)))))))</f>
        <v>0</v>
      </c>
      <c r="AA415" s="44"/>
    </row>
    <row r="416" spans="1:27" s="44" customFormat="1" ht="15" customHeight="1" x14ac:dyDescent="0.2">
      <c r="A416" s="51">
        <v>410</v>
      </c>
      <c r="B416" s="99">
        <v>1</v>
      </c>
      <c r="C416" s="100" t="s">
        <v>538</v>
      </c>
      <c r="D416" s="100" t="s">
        <v>321</v>
      </c>
      <c r="E416" s="100" t="s">
        <v>314</v>
      </c>
      <c r="F416" s="100">
        <v>102</v>
      </c>
      <c r="G416" s="100" t="s">
        <v>477</v>
      </c>
      <c r="H416" s="100" t="s">
        <v>330</v>
      </c>
      <c r="I416" s="101">
        <v>12.21</v>
      </c>
      <c r="J416" s="145" t="s">
        <v>132</v>
      </c>
      <c r="K416" s="145"/>
      <c r="L416" s="145" t="s">
        <v>477</v>
      </c>
      <c r="M416" s="145" t="s">
        <v>96</v>
      </c>
      <c r="N416" s="145">
        <v>5</v>
      </c>
      <c r="O416" s="145" t="s">
        <v>95</v>
      </c>
      <c r="P416" s="100"/>
      <c r="Q416" s="102">
        <v>195.25</v>
      </c>
      <c r="R416" s="140">
        <f t="shared" si="69"/>
        <v>18.7</v>
      </c>
      <c r="S416" s="141" t="str">
        <f t="shared" si="70"/>
        <v/>
      </c>
      <c r="T416" s="103">
        <f t="shared" si="71"/>
        <v>2384.0025000000001</v>
      </c>
      <c r="U416" s="103" t="e">
        <f t="shared" si="72"/>
        <v>#VALUE!</v>
      </c>
      <c r="V416" s="103" t="e">
        <f t="shared" si="73"/>
        <v>#VALUE!</v>
      </c>
      <c r="W416" s="43" t="str">
        <f t="shared" si="74"/>
        <v>U</v>
      </c>
      <c r="X416" s="43">
        <f t="shared" si="75"/>
        <v>18.7</v>
      </c>
      <c r="Y416" s="43">
        <f t="shared" si="76"/>
        <v>12.21</v>
      </c>
      <c r="Z416" s="43">
        <f>IF(R416&lt;&gt;0,IF(R416=SVS,0,IF(R416=SVSg,0,IF(R416=Stundenverrechnungssatz!G454,0,IF(R416=Stundenverrechnungssatz!I454,0,IF(R416=Stundenverrechnungssatz!K454,0,IF(R416=Stundenverrechnungssatz!M454,0,1)))))))</f>
        <v>0</v>
      </c>
    </row>
    <row r="417" spans="1:27" s="45" customFormat="1" ht="15" customHeight="1" x14ac:dyDescent="0.2">
      <c r="A417" s="99">
        <v>411</v>
      </c>
      <c r="B417" s="99">
        <v>1</v>
      </c>
      <c r="C417" s="100" t="s">
        <v>538</v>
      </c>
      <c r="D417" s="100" t="s">
        <v>321</v>
      </c>
      <c r="E417" s="100" t="s">
        <v>314</v>
      </c>
      <c r="F417" s="100">
        <v>103</v>
      </c>
      <c r="G417" s="100" t="s">
        <v>478</v>
      </c>
      <c r="H417" s="100" t="s">
        <v>338</v>
      </c>
      <c r="I417" s="101">
        <v>20.04</v>
      </c>
      <c r="J417" s="145"/>
      <c r="K417" s="145"/>
      <c r="L417" s="145" t="s">
        <v>521</v>
      </c>
      <c r="M417" s="145" t="s">
        <v>35</v>
      </c>
      <c r="N417" s="145">
        <v>5</v>
      </c>
      <c r="O417" s="145" t="s">
        <v>34</v>
      </c>
      <c r="P417" s="100"/>
      <c r="Q417" s="102">
        <v>195.25</v>
      </c>
      <c r="R417" s="140">
        <f t="shared" si="69"/>
        <v>18.7</v>
      </c>
      <c r="S417" s="141" t="str">
        <f t="shared" si="70"/>
        <v/>
      </c>
      <c r="T417" s="103">
        <f t="shared" si="71"/>
        <v>3912.81</v>
      </c>
      <c r="U417" s="103" t="e">
        <f t="shared" si="72"/>
        <v>#VALUE!</v>
      </c>
      <c r="V417" s="103" t="e">
        <f t="shared" si="73"/>
        <v>#VALUE!</v>
      </c>
      <c r="W417" s="43" t="str">
        <f t="shared" si="74"/>
        <v>C</v>
      </c>
      <c r="X417" s="43">
        <f t="shared" si="75"/>
        <v>18.7</v>
      </c>
      <c r="Y417" s="43">
        <f t="shared" si="76"/>
        <v>0</v>
      </c>
      <c r="Z417" s="43">
        <f>IF(R417&lt;&gt;0,IF(R417=SVS,0,IF(R417=SVSg,0,IF(R417=Stundenverrechnungssatz!G455,0,IF(R417=Stundenverrechnungssatz!I455,0,IF(R417=Stundenverrechnungssatz!K455,0,IF(R417=Stundenverrechnungssatz!M455,0,1)))))))</f>
        <v>0</v>
      </c>
      <c r="AA417" s="44"/>
    </row>
    <row r="418" spans="1:27" s="45" customFormat="1" ht="15" customHeight="1" x14ac:dyDescent="0.2">
      <c r="A418" s="51">
        <v>412</v>
      </c>
      <c r="B418" s="99">
        <v>1</v>
      </c>
      <c r="C418" s="100" t="s">
        <v>538</v>
      </c>
      <c r="D418" s="100" t="s">
        <v>321</v>
      </c>
      <c r="E418" s="100" t="s">
        <v>314</v>
      </c>
      <c r="F418" s="100">
        <v>104</v>
      </c>
      <c r="G418" s="100" t="s">
        <v>468</v>
      </c>
      <c r="H418" s="100" t="s">
        <v>338</v>
      </c>
      <c r="I418" s="101">
        <v>9.7799999999999994</v>
      </c>
      <c r="J418" s="145"/>
      <c r="K418" s="145"/>
      <c r="L418" s="145" t="s">
        <v>521</v>
      </c>
      <c r="M418" s="145" t="s">
        <v>35</v>
      </c>
      <c r="N418" s="145">
        <v>5</v>
      </c>
      <c r="O418" s="145" t="s">
        <v>34</v>
      </c>
      <c r="P418" s="100"/>
      <c r="Q418" s="102">
        <v>195.25</v>
      </c>
      <c r="R418" s="140">
        <f t="shared" si="69"/>
        <v>18.7</v>
      </c>
      <c r="S418" s="141" t="str">
        <f t="shared" si="70"/>
        <v/>
      </c>
      <c r="T418" s="103">
        <f t="shared" si="71"/>
        <v>1909.5449999999998</v>
      </c>
      <c r="U418" s="103" t="e">
        <f t="shared" si="72"/>
        <v>#VALUE!</v>
      </c>
      <c r="V418" s="103" t="e">
        <f t="shared" si="73"/>
        <v>#VALUE!</v>
      </c>
      <c r="W418" s="43" t="str">
        <f t="shared" si="74"/>
        <v>C</v>
      </c>
      <c r="X418" s="43">
        <f t="shared" si="75"/>
        <v>18.7</v>
      </c>
      <c r="Y418" s="43">
        <f t="shared" si="76"/>
        <v>0</v>
      </c>
      <c r="Z418" s="43">
        <f>IF(R418&lt;&gt;0,IF(R418=SVS,0,IF(R418=SVSg,0,IF(R418=Stundenverrechnungssatz!G456,0,IF(R418=Stundenverrechnungssatz!I456,0,IF(R418=Stundenverrechnungssatz!K456,0,IF(R418=Stundenverrechnungssatz!M456,0,1)))))))</f>
        <v>0</v>
      </c>
      <c r="AA418" s="44"/>
    </row>
    <row r="419" spans="1:27" s="45" customFormat="1" ht="15" customHeight="1" x14ac:dyDescent="0.2">
      <c r="A419" s="99">
        <v>413</v>
      </c>
      <c r="B419" s="99">
        <v>1</v>
      </c>
      <c r="C419" s="100" t="s">
        <v>538</v>
      </c>
      <c r="D419" s="100" t="s">
        <v>321</v>
      </c>
      <c r="E419" s="100" t="s">
        <v>314</v>
      </c>
      <c r="F419" s="100">
        <v>105</v>
      </c>
      <c r="G419" s="100" t="s">
        <v>477</v>
      </c>
      <c r="H419" s="100" t="s">
        <v>330</v>
      </c>
      <c r="I419" s="101">
        <v>13.48</v>
      </c>
      <c r="J419" s="145" t="s">
        <v>132</v>
      </c>
      <c r="K419" s="145"/>
      <c r="L419" s="145" t="s">
        <v>477</v>
      </c>
      <c r="M419" s="145" t="s">
        <v>96</v>
      </c>
      <c r="N419" s="145">
        <v>5</v>
      </c>
      <c r="O419" s="145" t="s">
        <v>95</v>
      </c>
      <c r="P419" s="100"/>
      <c r="Q419" s="102">
        <v>195.25</v>
      </c>
      <c r="R419" s="140">
        <f t="shared" si="69"/>
        <v>18.7</v>
      </c>
      <c r="S419" s="141" t="str">
        <f t="shared" si="70"/>
        <v/>
      </c>
      <c r="T419" s="103">
        <f t="shared" si="71"/>
        <v>2631.9700000000003</v>
      </c>
      <c r="U419" s="103" t="e">
        <f t="shared" si="72"/>
        <v>#VALUE!</v>
      </c>
      <c r="V419" s="103" t="e">
        <f t="shared" si="73"/>
        <v>#VALUE!</v>
      </c>
      <c r="W419" s="43" t="str">
        <f t="shared" si="74"/>
        <v>U</v>
      </c>
      <c r="X419" s="43">
        <f t="shared" si="75"/>
        <v>18.7</v>
      </c>
      <c r="Y419" s="43">
        <f t="shared" si="76"/>
        <v>13.48</v>
      </c>
      <c r="Z419" s="43">
        <f>IF(R419&lt;&gt;0,IF(R419=SVS,0,IF(R419=SVSg,0,IF(R419=Stundenverrechnungssatz!G457,0,IF(R419=Stundenverrechnungssatz!I457,0,IF(R419=Stundenverrechnungssatz!K457,0,IF(R419=Stundenverrechnungssatz!M457,0,1)))))))</f>
        <v>0</v>
      </c>
      <c r="AA419" s="44"/>
    </row>
    <row r="420" spans="1:27" s="45" customFormat="1" ht="15" customHeight="1" x14ac:dyDescent="0.2">
      <c r="A420" s="51">
        <v>414</v>
      </c>
      <c r="B420" s="99">
        <v>1</v>
      </c>
      <c r="C420" s="100" t="s">
        <v>538</v>
      </c>
      <c r="D420" s="100"/>
      <c r="E420" s="100" t="s">
        <v>314</v>
      </c>
      <c r="F420" s="100">
        <v>106</v>
      </c>
      <c r="G420" s="100" t="s">
        <v>360</v>
      </c>
      <c r="H420" s="100" t="s">
        <v>338</v>
      </c>
      <c r="I420" s="101">
        <v>8.18</v>
      </c>
      <c r="J420" s="145" t="s">
        <v>132</v>
      </c>
      <c r="K420" s="145"/>
      <c r="L420" s="145" t="s">
        <v>518</v>
      </c>
      <c r="M420" s="145" t="s">
        <v>81</v>
      </c>
      <c r="N420" s="145" t="s">
        <v>125</v>
      </c>
      <c r="O420" s="145" t="s">
        <v>90</v>
      </c>
      <c r="P420" s="100"/>
      <c r="Q420" s="102">
        <v>12</v>
      </c>
      <c r="R420" s="140">
        <f t="shared" si="69"/>
        <v>18.7</v>
      </c>
      <c r="S420" s="141" t="str">
        <f t="shared" si="70"/>
        <v/>
      </c>
      <c r="T420" s="103">
        <f t="shared" si="71"/>
        <v>98.16</v>
      </c>
      <c r="U420" s="103" t="e">
        <f t="shared" si="72"/>
        <v>#VALUE!</v>
      </c>
      <c r="V420" s="103" t="e">
        <f t="shared" si="73"/>
        <v>#VALUE!</v>
      </c>
      <c r="W420" s="43" t="str">
        <f t="shared" si="74"/>
        <v>T</v>
      </c>
      <c r="X420" s="43">
        <f t="shared" si="75"/>
        <v>18.7</v>
      </c>
      <c r="Y420" s="43">
        <f t="shared" si="76"/>
        <v>8.18</v>
      </c>
      <c r="Z420" s="43">
        <f>IF(R420&lt;&gt;0,IF(R420=SVS,0,IF(R420=SVSg,0,IF(R420=Stundenverrechnungssatz!G458,0,IF(R420=Stundenverrechnungssatz!I458,0,IF(R420=Stundenverrechnungssatz!K458,0,IF(R420=Stundenverrechnungssatz!M458,0,1)))))))</f>
        <v>0</v>
      </c>
      <c r="AA420" s="44"/>
    </row>
    <row r="421" spans="1:27" s="45" customFormat="1" ht="15" customHeight="1" x14ac:dyDescent="0.2">
      <c r="A421" s="99">
        <v>415</v>
      </c>
      <c r="B421" s="99">
        <v>1</v>
      </c>
      <c r="C421" s="100" t="s">
        <v>538</v>
      </c>
      <c r="D421" s="100"/>
      <c r="E421" s="100" t="s">
        <v>314</v>
      </c>
      <c r="F421" s="100">
        <v>107</v>
      </c>
      <c r="G421" s="100" t="s">
        <v>479</v>
      </c>
      <c r="H421" s="100" t="s">
        <v>330</v>
      </c>
      <c r="I421" s="101">
        <v>308.58999999999997</v>
      </c>
      <c r="J421" s="145" t="s">
        <v>132</v>
      </c>
      <c r="K421" s="145"/>
      <c r="L421" s="145" t="s">
        <v>522</v>
      </c>
      <c r="M421" s="145" t="s">
        <v>42</v>
      </c>
      <c r="N421" s="145">
        <v>5</v>
      </c>
      <c r="O421" s="145" t="s">
        <v>41</v>
      </c>
      <c r="P421" s="100"/>
      <c r="Q421" s="102">
        <v>195.25</v>
      </c>
      <c r="R421" s="140">
        <f t="shared" si="69"/>
        <v>18.7</v>
      </c>
      <c r="S421" s="141" t="str">
        <f t="shared" si="70"/>
        <v/>
      </c>
      <c r="T421" s="103">
        <f t="shared" si="71"/>
        <v>60252.197499999995</v>
      </c>
      <c r="U421" s="103" t="e">
        <f t="shared" si="72"/>
        <v>#VALUE!</v>
      </c>
      <c r="V421" s="103" t="e">
        <f t="shared" si="73"/>
        <v>#VALUE!</v>
      </c>
      <c r="W421" s="43" t="str">
        <f t="shared" si="74"/>
        <v>W</v>
      </c>
      <c r="X421" s="43">
        <f t="shared" si="75"/>
        <v>18.7</v>
      </c>
      <c r="Y421" s="43">
        <f t="shared" si="76"/>
        <v>308.58999999999997</v>
      </c>
      <c r="Z421" s="43">
        <f>IF(R421&lt;&gt;0,IF(R421=SVS,0,IF(R421=SVSg,0,IF(R421=Stundenverrechnungssatz!G459,0,IF(R421=Stundenverrechnungssatz!I459,0,IF(R421=Stundenverrechnungssatz!K459,0,IF(R421=Stundenverrechnungssatz!M459,0,1)))))))</f>
        <v>0</v>
      </c>
      <c r="AA421" s="44"/>
    </row>
    <row r="422" spans="1:27" s="45" customFormat="1" ht="15" customHeight="1" x14ac:dyDescent="0.2">
      <c r="A422" s="51">
        <v>416</v>
      </c>
      <c r="B422" s="99">
        <v>1</v>
      </c>
      <c r="C422" s="100" t="s">
        <v>538</v>
      </c>
      <c r="D422" s="100"/>
      <c r="E422" s="100" t="s">
        <v>314</v>
      </c>
      <c r="F422" s="100">
        <v>108</v>
      </c>
      <c r="G422" s="100" t="s">
        <v>438</v>
      </c>
      <c r="H422" s="100" t="s">
        <v>330</v>
      </c>
      <c r="I422" s="101">
        <v>16.07</v>
      </c>
      <c r="J422" s="145"/>
      <c r="K422" s="145"/>
      <c r="L422" s="145" t="s">
        <v>518</v>
      </c>
      <c r="M422" s="145" t="s">
        <v>36</v>
      </c>
      <c r="N422" s="145">
        <v>0</v>
      </c>
      <c r="O422" s="145" t="s">
        <v>36</v>
      </c>
      <c r="P422" s="100"/>
      <c r="Q422" s="102">
        <v>0</v>
      </c>
      <c r="R422" s="140">
        <f t="shared" si="69"/>
        <v>18.7</v>
      </c>
      <c r="S422" s="141">
        <f t="shared" si="70"/>
        <v>1.0000000000000001E-5</v>
      </c>
      <c r="T422" s="103">
        <f t="shared" si="71"/>
        <v>0</v>
      </c>
      <c r="U422" s="103">
        <f t="shared" si="72"/>
        <v>0</v>
      </c>
      <c r="V422" s="103">
        <f t="shared" si="73"/>
        <v>0</v>
      </c>
      <c r="W422" s="43" t="str">
        <f t="shared" si="74"/>
        <v>N</v>
      </c>
      <c r="X422" s="43">
        <f t="shared" si="75"/>
        <v>18.7</v>
      </c>
      <c r="Y422" s="43">
        <f t="shared" si="76"/>
        <v>0</v>
      </c>
      <c r="Z422" s="43">
        <f>IF(R422&lt;&gt;0,IF(R422=SVS,0,IF(R422=SVSg,0,IF(R422=Stundenverrechnungssatz!G460,0,IF(R422=Stundenverrechnungssatz!I460,0,IF(R422=Stundenverrechnungssatz!K460,0,IF(R422=Stundenverrechnungssatz!M460,0,1)))))))</f>
        <v>0</v>
      </c>
      <c r="AA422" s="44"/>
    </row>
    <row r="423" spans="1:27" s="44" customFormat="1" ht="15" customHeight="1" x14ac:dyDescent="0.2">
      <c r="A423" s="99">
        <v>417</v>
      </c>
      <c r="B423" s="99">
        <v>1</v>
      </c>
      <c r="C423" s="100" t="s">
        <v>538</v>
      </c>
      <c r="D423" s="100"/>
      <c r="E423" s="100" t="s">
        <v>314</v>
      </c>
      <c r="F423" s="100">
        <v>109</v>
      </c>
      <c r="G423" s="100" t="s">
        <v>480</v>
      </c>
      <c r="H423" s="100" t="s">
        <v>330</v>
      </c>
      <c r="I423" s="101">
        <v>51.88</v>
      </c>
      <c r="J423" s="145" t="s">
        <v>132</v>
      </c>
      <c r="K423" s="145"/>
      <c r="L423" s="145" t="s">
        <v>518</v>
      </c>
      <c r="M423" s="145" t="s">
        <v>37</v>
      </c>
      <c r="N423" s="145" t="s">
        <v>125</v>
      </c>
      <c r="O423" s="145" t="s">
        <v>90</v>
      </c>
      <c r="P423" s="100"/>
      <c r="Q423" s="102">
        <v>12</v>
      </c>
      <c r="R423" s="140">
        <f t="shared" si="69"/>
        <v>18.7</v>
      </c>
      <c r="S423" s="141" t="str">
        <f t="shared" si="70"/>
        <v/>
      </c>
      <c r="T423" s="103">
        <f t="shared" si="71"/>
        <v>622.56000000000006</v>
      </c>
      <c r="U423" s="103" t="e">
        <f t="shared" si="72"/>
        <v>#VALUE!</v>
      </c>
      <c r="V423" s="103" t="e">
        <f t="shared" si="73"/>
        <v>#VALUE!</v>
      </c>
      <c r="W423" s="43" t="str">
        <f t="shared" si="74"/>
        <v>T</v>
      </c>
      <c r="X423" s="43">
        <f t="shared" si="75"/>
        <v>18.7</v>
      </c>
      <c r="Y423" s="43">
        <f t="shared" si="76"/>
        <v>51.88</v>
      </c>
      <c r="Z423" s="43">
        <f>IF(R423&lt;&gt;0,IF(R423=SVS,0,IF(R423=SVSg,0,IF(R423=Stundenverrechnungssatz!G461,0,IF(R423=Stundenverrechnungssatz!I461,0,IF(R423=Stundenverrechnungssatz!K461,0,IF(R423=Stundenverrechnungssatz!M461,0,1)))))))</f>
        <v>0</v>
      </c>
    </row>
    <row r="424" spans="1:27" s="44" customFormat="1" ht="15" customHeight="1" x14ac:dyDescent="0.2">
      <c r="A424" s="51">
        <v>418</v>
      </c>
      <c r="B424" s="99">
        <v>1</v>
      </c>
      <c r="C424" s="100" t="s">
        <v>538</v>
      </c>
      <c r="D424" s="100"/>
      <c r="E424" s="100" t="s">
        <v>314</v>
      </c>
      <c r="F424" s="100">
        <v>110</v>
      </c>
      <c r="G424" s="100" t="s">
        <v>481</v>
      </c>
      <c r="H424" s="100" t="s">
        <v>330</v>
      </c>
      <c r="I424" s="101">
        <v>7.75</v>
      </c>
      <c r="J424" s="145" t="s">
        <v>132</v>
      </c>
      <c r="K424" s="145"/>
      <c r="L424" s="145" t="s">
        <v>516</v>
      </c>
      <c r="M424" s="145" t="s">
        <v>37</v>
      </c>
      <c r="N424" s="145">
        <v>3</v>
      </c>
      <c r="O424" s="145" t="s">
        <v>86</v>
      </c>
      <c r="P424" s="100"/>
      <c r="Q424" s="102">
        <v>117.15</v>
      </c>
      <c r="R424" s="140">
        <f t="shared" si="69"/>
        <v>18.7</v>
      </c>
      <c r="S424" s="141" t="str">
        <f t="shared" si="70"/>
        <v/>
      </c>
      <c r="T424" s="103">
        <f t="shared" si="71"/>
        <v>907.91250000000002</v>
      </c>
      <c r="U424" s="103" t="e">
        <f t="shared" si="72"/>
        <v>#VALUE!</v>
      </c>
      <c r="V424" s="103" t="e">
        <f t="shared" si="73"/>
        <v>#VALUE!</v>
      </c>
      <c r="W424" s="43" t="str">
        <f t="shared" si="74"/>
        <v>T</v>
      </c>
      <c r="X424" s="43">
        <f t="shared" si="75"/>
        <v>18.7</v>
      </c>
      <c r="Y424" s="43">
        <f t="shared" si="76"/>
        <v>7.75</v>
      </c>
      <c r="Z424" s="43">
        <f>IF(R424&lt;&gt;0,IF(R424=SVS,0,IF(R424=SVSg,0,IF(R424=Stundenverrechnungssatz!G462,0,IF(R424=Stundenverrechnungssatz!I462,0,IF(R424=Stundenverrechnungssatz!K462,0,IF(R424=Stundenverrechnungssatz!M462,0,1)))))))</f>
        <v>0</v>
      </c>
    </row>
    <row r="425" spans="1:27" s="45" customFormat="1" ht="15" customHeight="1" x14ac:dyDescent="0.2">
      <c r="A425" s="99">
        <v>419</v>
      </c>
      <c r="B425" s="99">
        <v>1</v>
      </c>
      <c r="C425" s="100" t="s">
        <v>538</v>
      </c>
      <c r="D425" s="100"/>
      <c r="E425" s="100" t="s">
        <v>314</v>
      </c>
      <c r="F425" s="100">
        <v>111</v>
      </c>
      <c r="G425" s="100" t="s">
        <v>360</v>
      </c>
      <c r="H425" s="100" t="s">
        <v>338</v>
      </c>
      <c r="I425" s="101">
        <v>10.1</v>
      </c>
      <c r="J425" s="145" t="s">
        <v>132</v>
      </c>
      <c r="K425" s="145"/>
      <c r="L425" s="145" t="s">
        <v>518</v>
      </c>
      <c r="M425" s="145" t="s">
        <v>81</v>
      </c>
      <c r="N425" s="145" t="s">
        <v>125</v>
      </c>
      <c r="O425" s="145" t="s">
        <v>90</v>
      </c>
      <c r="P425" s="100"/>
      <c r="Q425" s="102">
        <v>12</v>
      </c>
      <c r="R425" s="140">
        <f t="shared" si="69"/>
        <v>18.7</v>
      </c>
      <c r="S425" s="141" t="str">
        <f t="shared" si="70"/>
        <v/>
      </c>
      <c r="T425" s="103">
        <f t="shared" si="71"/>
        <v>121.19999999999999</v>
      </c>
      <c r="U425" s="103" t="e">
        <f t="shared" si="72"/>
        <v>#VALUE!</v>
      </c>
      <c r="V425" s="103" t="e">
        <f t="shared" si="73"/>
        <v>#VALUE!</v>
      </c>
      <c r="W425" s="43" t="str">
        <f t="shared" si="74"/>
        <v>T</v>
      </c>
      <c r="X425" s="43">
        <f t="shared" si="75"/>
        <v>18.7</v>
      </c>
      <c r="Y425" s="43">
        <f t="shared" si="76"/>
        <v>10.1</v>
      </c>
      <c r="Z425" s="43">
        <f>IF(R425&lt;&gt;0,IF(R425=SVS,0,IF(R425=SVSg,0,IF(R425=Stundenverrechnungssatz!G463,0,IF(R425=Stundenverrechnungssatz!I463,0,IF(R425=Stundenverrechnungssatz!K463,0,IF(R425=Stundenverrechnungssatz!M463,0,1)))))))</f>
        <v>0</v>
      </c>
      <c r="AA425" s="44"/>
    </row>
    <row r="426" spans="1:27" s="45" customFormat="1" ht="15" customHeight="1" x14ac:dyDescent="0.2">
      <c r="A426" s="51">
        <v>420</v>
      </c>
      <c r="B426" s="99">
        <v>1</v>
      </c>
      <c r="C426" s="100" t="s">
        <v>538</v>
      </c>
      <c r="D426" s="100"/>
      <c r="E426" s="100" t="s">
        <v>315</v>
      </c>
      <c r="F426" s="100">
        <v>201</v>
      </c>
      <c r="G426" s="100" t="s">
        <v>482</v>
      </c>
      <c r="H426" s="100" t="s">
        <v>334</v>
      </c>
      <c r="I426" s="101">
        <v>14.16</v>
      </c>
      <c r="J426" s="145" t="s">
        <v>132</v>
      </c>
      <c r="K426" s="145"/>
      <c r="L426" s="145" t="s">
        <v>519</v>
      </c>
      <c r="M426" s="145" t="s">
        <v>68</v>
      </c>
      <c r="N426" s="145">
        <v>3</v>
      </c>
      <c r="O426" s="145" t="s">
        <v>39</v>
      </c>
      <c r="P426" s="100"/>
      <c r="Q426" s="102">
        <v>195.25</v>
      </c>
      <c r="R426" s="140">
        <f t="shared" si="69"/>
        <v>18.7</v>
      </c>
      <c r="S426" s="141" t="str">
        <f t="shared" si="70"/>
        <v/>
      </c>
      <c r="T426" s="103">
        <f t="shared" si="71"/>
        <v>2764.7400000000002</v>
      </c>
      <c r="U426" s="103" t="e">
        <f t="shared" si="72"/>
        <v>#VALUE!</v>
      </c>
      <c r="V426" s="103" t="e">
        <f t="shared" si="73"/>
        <v>#VALUE!</v>
      </c>
      <c r="W426" s="43" t="str">
        <f t="shared" si="74"/>
        <v>F</v>
      </c>
      <c r="X426" s="43">
        <f t="shared" si="75"/>
        <v>18.7</v>
      </c>
      <c r="Y426" s="43">
        <f t="shared" si="76"/>
        <v>14.16</v>
      </c>
      <c r="Z426" s="43">
        <f>IF(R426&lt;&gt;0,IF(R426=SVS,0,IF(R426=SVSg,0,IF(R426=Stundenverrechnungssatz!G464,0,IF(R426=Stundenverrechnungssatz!I464,0,IF(R426=Stundenverrechnungssatz!K464,0,IF(R426=Stundenverrechnungssatz!M464,0,1)))))))</f>
        <v>0</v>
      </c>
      <c r="AA426" s="44"/>
    </row>
    <row r="427" spans="1:27" s="45" customFormat="1" ht="15" customHeight="1" x14ac:dyDescent="0.2">
      <c r="A427" s="99">
        <v>421</v>
      </c>
      <c r="B427" s="99">
        <v>1</v>
      </c>
      <c r="C427" s="100" t="s">
        <v>538</v>
      </c>
      <c r="D427" s="100" t="s">
        <v>320</v>
      </c>
      <c r="E427" s="100" t="s">
        <v>315</v>
      </c>
      <c r="F427" s="100">
        <v>202</v>
      </c>
      <c r="G427" s="100" t="s">
        <v>477</v>
      </c>
      <c r="H427" s="100" t="s">
        <v>330</v>
      </c>
      <c r="I427" s="101">
        <v>19.38</v>
      </c>
      <c r="J427" s="145" t="s">
        <v>132</v>
      </c>
      <c r="K427" s="145"/>
      <c r="L427" s="145" t="s">
        <v>477</v>
      </c>
      <c r="M427" s="145" t="s">
        <v>96</v>
      </c>
      <c r="N427" s="145">
        <v>5</v>
      </c>
      <c r="O427" s="145" t="s">
        <v>95</v>
      </c>
      <c r="P427" s="100"/>
      <c r="Q427" s="102">
        <v>195.25</v>
      </c>
      <c r="R427" s="140">
        <f t="shared" si="69"/>
        <v>18.7</v>
      </c>
      <c r="S427" s="141" t="str">
        <f t="shared" si="70"/>
        <v/>
      </c>
      <c r="T427" s="103">
        <f t="shared" si="71"/>
        <v>3783.9449999999997</v>
      </c>
      <c r="U427" s="103" t="e">
        <f t="shared" si="72"/>
        <v>#VALUE!</v>
      </c>
      <c r="V427" s="103" t="e">
        <f t="shared" si="73"/>
        <v>#VALUE!</v>
      </c>
      <c r="W427" s="43" t="str">
        <f t="shared" si="74"/>
        <v>U</v>
      </c>
      <c r="X427" s="43">
        <f t="shared" si="75"/>
        <v>18.7</v>
      </c>
      <c r="Y427" s="43">
        <f t="shared" si="76"/>
        <v>19.38</v>
      </c>
      <c r="Z427" s="43">
        <f>IF(R427&lt;&gt;0,IF(R427=SVS,0,IF(R427=SVSg,0,IF(R427=Stundenverrechnungssatz!G465,0,IF(R427=Stundenverrechnungssatz!I465,0,IF(R427=Stundenverrechnungssatz!K465,0,IF(R427=Stundenverrechnungssatz!M465,0,1)))))))</f>
        <v>0</v>
      </c>
      <c r="AA427" s="44"/>
    </row>
    <row r="428" spans="1:27" s="45" customFormat="1" ht="15" customHeight="1" x14ac:dyDescent="0.2">
      <c r="A428" s="51">
        <v>422</v>
      </c>
      <c r="B428" s="99">
        <v>1</v>
      </c>
      <c r="C428" s="100" t="s">
        <v>538</v>
      </c>
      <c r="D428" s="100" t="s">
        <v>320</v>
      </c>
      <c r="E428" s="100" t="s">
        <v>315</v>
      </c>
      <c r="F428" s="100">
        <v>203</v>
      </c>
      <c r="G428" s="100" t="s">
        <v>468</v>
      </c>
      <c r="H428" s="100" t="s">
        <v>338</v>
      </c>
      <c r="I428" s="101">
        <v>9.41</v>
      </c>
      <c r="J428" s="145"/>
      <c r="K428" s="145"/>
      <c r="L428" s="145" t="s">
        <v>521</v>
      </c>
      <c r="M428" s="145" t="s">
        <v>35</v>
      </c>
      <c r="N428" s="145">
        <v>5</v>
      </c>
      <c r="O428" s="145" t="s">
        <v>34</v>
      </c>
      <c r="P428" s="100"/>
      <c r="Q428" s="102">
        <v>195.25</v>
      </c>
      <c r="R428" s="140">
        <f t="shared" si="69"/>
        <v>18.7</v>
      </c>
      <c r="S428" s="141" t="str">
        <f t="shared" si="70"/>
        <v/>
      </c>
      <c r="T428" s="103">
        <f t="shared" si="71"/>
        <v>1837.3025</v>
      </c>
      <c r="U428" s="103" t="e">
        <f t="shared" si="72"/>
        <v>#VALUE!</v>
      </c>
      <c r="V428" s="103" t="e">
        <f t="shared" si="73"/>
        <v>#VALUE!</v>
      </c>
      <c r="W428" s="43" t="str">
        <f t="shared" si="74"/>
        <v>C</v>
      </c>
      <c r="X428" s="43">
        <f t="shared" si="75"/>
        <v>18.7</v>
      </c>
      <c r="Y428" s="43">
        <f t="shared" si="76"/>
        <v>0</v>
      </c>
      <c r="Z428" s="43">
        <f>IF(R428&lt;&gt;0,IF(R428=SVS,0,IF(R428=SVSg,0,IF(R428=Stundenverrechnungssatz!G466,0,IF(R428=Stundenverrechnungssatz!I466,0,IF(R428=Stundenverrechnungssatz!K466,0,IF(R428=Stundenverrechnungssatz!M466,0,1)))))))</f>
        <v>0</v>
      </c>
      <c r="AA428" s="44"/>
    </row>
    <row r="429" spans="1:27" s="45" customFormat="1" ht="15" customHeight="1" x14ac:dyDescent="0.2">
      <c r="A429" s="99">
        <v>423</v>
      </c>
      <c r="B429" s="99">
        <v>1</v>
      </c>
      <c r="C429" s="100" t="s">
        <v>538</v>
      </c>
      <c r="D429" s="100" t="s">
        <v>320</v>
      </c>
      <c r="E429" s="100" t="s">
        <v>315</v>
      </c>
      <c r="F429" s="100">
        <v>204</v>
      </c>
      <c r="G429" s="100" t="s">
        <v>483</v>
      </c>
      <c r="H429" s="100" t="s">
        <v>338</v>
      </c>
      <c r="I429" s="101">
        <v>2.04</v>
      </c>
      <c r="J429" s="145"/>
      <c r="K429" s="145"/>
      <c r="L429" s="145" t="s">
        <v>521</v>
      </c>
      <c r="M429" s="145" t="s">
        <v>35</v>
      </c>
      <c r="N429" s="145">
        <v>5</v>
      </c>
      <c r="O429" s="145" t="s">
        <v>34</v>
      </c>
      <c r="P429" s="100"/>
      <c r="Q429" s="102">
        <v>195.25</v>
      </c>
      <c r="R429" s="140">
        <f t="shared" si="69"/>
        <v>18.7</v>
      </c>
      <c r="S429" s="141" t="str">
        <f t="shared" si="70"/>
        <v/>
      </c>
      <c r="T429" s="103">
        <f t="shared" si="71"/>
        <v>398.31</v>
      </c>
      <c r="U429" s="103" t="e">
        <f t="shared" si="72"/>
        <v>#VALUE!</v>
      </c>
      <c r="V429" s="103" t="e">
        <f t="shared" si="73"/>
        <v>#VALUE!</v>
      </c>
      <c r="W429" s="43" t="str">
        <f t="shared" si="74"/>
        <v>C</v>
      </c>
      <c r="X429" s="43">
        <f t="shared" si="75"/>
        <v>18.7</v>
      </c>
      <c r="Y429" s="43">
        <f t="shared" si="76"/>
        <v>0</v>
      </c>
      <c r="Z429" s="43">
        <f>IF(R429&lt;&gt;0,IF(R429=SVS,0,IF(R429=SVSg,0,IF(R429=Stundenverrechnungssatz!G467,0,IF(R429=Stundenverrechnungssatz!I467,0,IF(R429=Stundenverrechnungssatz!K467,0,IF(R429=Stundenverrechnungssatz!M467,0,1)))))))</f>
        <v>0</v>
      </c>
      <c r="AA429" s="44"/>
    </row>
    <row r="430" spans="1:27" s="44" customFormat="1" ht="15" customHeight="1" x14ac:dyDescent="0.2">
      <c r="A430" s="51">
        <v>424</v>
      </c>
      <c r="B430" s="99">
        <v>1</v>
      </c>
      <c r="C430" s="100" t="s">
        <v>538</v>
      </c>
      <c r="D430" s="100" t="s">
        <v>320</v>
      </c>
      <c r="E430" s="100" t="s">
        <v>315</v>
      </c>
      <c r="F430" s="100">
        <v>205</v>
      </c>
      <c r="G430" s="100" t="s">
        <v>483</v>
      </c>
      <c r="H430" s="100" t="s">
        <v>338</v>
      </c>
      <c r="I430" s="101">
        <v>1.89</v>
      </c>
      <c r="J430" s="145"/>
      <c r="K430" s="145"/>
      <c r="L430" s="145" t="s">
        <v>521</v>
      </c>
      <c r="M430" s="145" t="s">
        <v>35</v>
      </c>
      <c r="N430" s="145">
        <v>5</v>
      </c>
      <c r="O430" s="145" t="s">
        <v>34</v>
      </c>
      <c r="P430" s="100"/>
      <c r="Q430" s="102">
        <v>195.25</v>
      </c>
      <c r="R430" s="140">
        <f t="shared" si="69"/>
        <v>18.7</v>
      </c>
      <c r="S430" s="141" t="str">
        <f t="shared" si="70"/>
        <v/>
      </c>
      <c r="T430" s="103">
        <f t="shared" si="71"/>
        <v>369.02249999999998</v>
      </c>
      <c r="U430" s="103" t="e">
        <f t="shared" si="72"/>
        <v>#VALUE!</v>
      </c>
      <c r="V430" s="103" t="e">
        <f t="shared" si="73"/>
        <v>#VALUE!</v>
      </c>
      <c r="W430" s="43" t="str">
        <f t="shared" si="74"/>
        <v>C</v>
      </c>
      <c r="X430" s="43">
        <f t="shared" si="75"/>
        <v>18.7</v>
      </c>
      <c r="Y430" s="43">
        <f t="shared" si="76"/>
        <v>0</v>
      </c>
      <c r="Z430" s="43">
        <f>IF(R430&lt;&gt;0,IF(R430=SVS,0,IF(R430=SVSg,0,IF(R430=Stundenverrechnungssatz!G468,0,IF(R430=Stundenverrechnungssatz!I468,0,IF(R430=Stundenverrechnungssatz!K468,0,IF(R430=Stundenverrechnungssatz!M468,0,1)))))))</f>
        <v>0</v>
      </c>
    </row>
    <row r="431" spans="1:27" s="45" customFormat="1" ht="15" customHeight="1" x14ac:dyDescent="0.2">
      <c r="A431" s="99">
        <v>425</v>
      </c>
      <c r="B431" s="99">
        <v>1</v>
      </c>
      <c r="C431" s="100" t="s">
        <v>538</v>
      </c>
      <c r="D431" s="100" t="s">
        <v>325</v>
      </c>
      <c r="E431" s="100" t="s">
        <v>315</v>
      </c>
      <c r="F431" s="100">
        <v>206</v>
      </c>
      <c r="G431" s="100" t="s">
        <v>483</v>
      </c>
      <c r="H431" s="100" t="s">
        <v>338</v>
      </c>
      <c r="I431" s="101">
        <v>1.73</v>
      </c>
      <c r="J431" s="145"/>
      <c r="K431" s="145"/>
      <c r="L431" s="145" t="s">
        <v>521</v>
      </c>
      <c r="M431" s="145" t="s">
        <v>35</v>
      </c>
      <c r="N431" s="145">
        <v>5</v>
      </c>
      <c r="O431" s="145" t="s">
        <v>34</v>
      </c>
      <c r="P431" s="100"/>
      <c r="Q431" s="102">
        <v>195.25</v>
      </c>
      <c r="R431" s="140">
        <f t="shared" si="69"/>
        <v>18.7</v>
      </c>
      <c r="S431" s="141" t="str">
        <f t="shared" si="70"/>
        <v/>
      </c>
      <c r="T431" s="103">
        <f t="shared" si="71"/>
        <v>337.78249999999997</v>
      </c>
      <c r="U431" s="103" t="e">
        <f t="shared" si="72"/>
        <v>#VALUE!</v>
      </c>
      <c r="V431" s="103" t="e">
        <f t="shared" si="73"/>
        <v>#VALUE!</v>
      </c>
      <c r="W431" s="43" t="str">
        <f t="shared" si="74"/>
        <v>C</v>
      </c>
      <c r="X431" s="43">
        <f t="shared" si="75"/>
        <v>18.7</v>
      </c>
      <c r="Y431" s="43">
        <f t="shared" si="76"/>
        <v>0</v>
      </c>
      <c r="Z431" s="43">
        <f>IF(R431&lt;&gt;0,IF(R431=SVS,0,IF(R431=SVSg,0,IF(R431=Stundenverrechnungssatz!G469,0,IF(R431=Stundenverrechnungssatz!I469,0,IF(R431=Stundenverrechnungssatz!K469,0,IF(R431=Stundenverrechnungssatz!M469,0,1)))))))</f>
        <v>0</v>
      </c>
      <c r="AA431" s="44"/>
    </row>
    <row r="432" spans="1:27" s="45" customFormat="1" ht="15" customHeight="1" x14ac:dyDescent="0.2">
      <c r="A432" s="51">
        <v>426</v>
      </c>
      <c r="B432" s="99">
        <v>1</v>
      </c>
      <c r="C432" s="100" t="s">
        <v>538</v>
      </c>
      <c r="D432" s="100" t="s">
        <v>325</v>
      </c>
      <c r="E432" s="100" t="s">
        <v>315</v>
      </c>
      <c r="F432" s="100">
        <v>207</v>
      </c>
      <c r="G432" s="100" t="s">
        <v>362</v>
      </c>
      <c r="H432" s="100" t="s">
        <v>338</v>
      </c>
      <c r="I432" s="101">
        <v>1.59</v>
      </c>
      <c r="J432" s="145"/>
      <c r="K432" s="145"/>
      <c r="L432" s="145" t="s">
        <v>521</v>
      </c>
      <c r="M432" s="145" t="s">
        <v>35</v>
      </c>
      <c r="N432" s="145">
        <v>5</v>
      </c>
      <c r="O432" s="145" t="s">
        <v>34</v>
      </c>
      <c r="P432" s="100"/>
      <c r="Q432" s="102">
        <v>195.25</v>
      </c>
      <c r="R432" s="140">
        <f t="shared" si="69"/>
        <v>18.7</v>
      </c>
      <c r="S432" s="141" t="str">
        <f t="shared" si="70"/>
        <v/>
      </c>
      <c r="T432" s="103">
        <f t="shared" si="71"/>
        <v>310.44749999999999</v>
      </c>
      <c r="U432" s="103" t="e">
        <f t="shared" si="72"/>
        <v>#VALUE!</v>
      </c>
      <c r="V432" s="103" t="e">
        <f t="shared" si="73"/>
        <v>#VALUE!</v>
      </c>
      <c r="W432" s="43" t="str">
        <f t="shared" si="74"/>
        <v>C</v>
      </c>
      <c r="X432" s="43">
        <f t="shared" si="75"/>
        <v>18.7</v>
      </c>
      <c r="Y432" s="43">
        <f t="shared" si="76"/>
        <v>0</v>
      </c>
      <c r="Z432" s="43">
        <f>IF(R432&lt;&gt;0,IF(R432=SVS,0,IF(R432=SVSg,0,IF(R432=Stundenverrechnungssatz!G470,0,IF(R432=Stundenverrechnungssatz!I470,0,IF(R432=Stundenverrechnungssatz!K470,0,IF(R432=Stundenverrechnungssatz!M470,0,1)))))))</f>
        <v>0</v>
      </c>
      <c r="AA432" s="44"/>
    </row>
    <row r="433" spans="1:27" s="45" customFormat="1" ht="15" customHeight="1" x14ac:dyDescent="0.2">
      <c r="A433" s="99">
        <v>427</v>
      </c>
      <c r="B433" s="99">
        <v>1</v>
      </c>
      <c r="C433" s="100" t="s">
        <v>538</v>
      </c>
      <c r="D433" s="100" t="s">
        <v>325</v>
      </c>
      <c r="E433" s="100" t="s">
        <v>315</v>
      </c>
      <c r="F433" s="100">
        <v>208</v>
      </c>
      <c r="G433" s="100" t="s">
        <v>484</v>
      </c>
      <c r="H433" s="100" t="s">
        <v>338</v>
      </c>
      <c r="I433" s="101">
        <v>2.25</v>
      </c>
      <c r="J433" s="145"/>
      <c r="K433" s="145"/>
      <c r="L433" s="145" t="s">
        <v>521</v>
      </c>
      <c r="M433" s="145" t="s">
        <v>35</v>
      </c>
      <c r="N433" s="145">
        <v>5</v>
      </c>
      <c r="O433" s="145" t="s">
        <v>34</v>
      </c>
      <c r="P433" s="100"/>
      <c r="Q433" s="102">
        <v>195.25</v>
      </c>
      <c r="R433" s="140">
        <f t="shared" si="69"/>
        <v>18.7</v>
      </c>
      <c r="S433" s="141" t="str">
        <f t="shared" si="70"/>
        <v/>
      </c>
      <c r="T433" s="103">
        <f t="shared" si="71"/>
        <v>439.3125</v>
      </c>
      <c r="U433" s="103" t="e">
        <f t="shared" si="72"/>
        <v>#VALUE!</v>
      </c>
      <c r="V433" s="103" t="e">
        <f t="shared" si="73"/>
        <v>#VALUE!</v>
      </c>
      <c r="W433" s="43" t="str">
        <f t="shared" si="74"/>
        <v>C</v>
      </c>
      <c r="X433" s="43">
        <f t="shared" si="75"/>
        <v>18.7</v>
      </c>
      <c r="Y433" s="43">
        <f t="shared" si="76"/>
        <v>0</v>
      </c>
      <c r="Z433" s="43">
        <f>IF(R433&lt;&gt;0,IF(R433=SVS,0,IF(R433=SVSg,0,IF(R433=Stundenverrechnungssatz!G471,0,IF(R433=Stundenverrechnungssatz!I471,0,IF(R433=Stundenverrechnungssatz!K471,0,IF(R433=Stundenverrechnungssatz!M471,0,1)))))))</f>
        <v>0</v>
      </c>
      <c r="AA433" s="44"/>
    </row>
    <row r="434" spans="1:27" s="45" customFormat="1" ht="15" customHeight="1" x14ac:dyDescent="0.2">
      <c r="A434" s="51">
        <v>428</v>
      </c>
      <c r="B434" s="99">
        <v>1</v>
      </c>
      <c r="C434" s="100" t="s">
        <v>538</v>
      </c>
      <c r="D434" s="100"/>
      <c r="E434" s="100" t="s">
        <v>315</v>
      </c>
      <c r="F434" s="100">
        <v>209</v>
      </c>
      <c r="G434" s="100" t="s">
        <v>404</v>
      </c>
      <c r="H434" s="100" t="s">
        <v>330</v>
      </c>
      <c r="I434" s="101">
        <v>13.86</v>
      </c>
      <c r="J434" s="145" t="s">
        <v>132</v>
      </c>
      <c r="K434" s="145"/>
      <c r="L434" s="145" t="s">
        <v>45</v>
      </c>
      <c r="M434" s="145" t="s">
        <v>31</v>
      </c>
      <c r="N434" s="145">
        <v>5</v>
      </c>
      <c r="O434" s="145" t="s">
        <v>38</v>
      </c>
      <c r="P434" s="100"/>
      <c r="Q434" s="102">
        <v>195.25</v>
      </c>
      <c r="R434" s="140">
        <f t="shared" si="69"/>
        <v>18.7</v>
      </c>
      <c r="S434" s="141" t="str">
        <f t="shared" si="70"/>
        <v/>
      </c>
      <c r="T434" s="103">
        <f t="shared" si="71"/>
        <v>2706.165</v>
      </c>
      <c r="U434" s="103" t="e">
        <f t="shared" si="72"/>
        <v>#VALUE!</v>
      </c>
      <c r="V434" s="103" t="e">
        <f t="shared" si="73"/>
        <v>#VALUE!</v>
      </c>
      <c r="W434" s="43" t="str">
        <f t="shared" si="74"/>
        <v>A</v>
      </c>
      <c r="X434" s="43">
        <f t="shared" si="75"/>
        <v>18.7</v>
      </c>
      <c r="Y434" s="43">
        <f t="shared" si="76"/>
        <v>13.86</v>
      </c>
      <c r="Z434" s="43">
        <f>IF(R434&lt;&gt;0,IF(R434=SVS,0,IF(R434=SVSg,0,IF(R434=Stundenverrechnungssatz!G472,0,IF(R434=Stundenverrechnungssatz!I472,0,IF(R434=Stundenverrechnungssatz!K472,0,IF(R434=Stundenverrechnungssatz!M472,0,1)))))))</f>
        <v>0</v>
      </c>
      <c r="AA434" s="44"/>
    </row>
    <row r="435" spans="1:27" s="45" customFormat="1" ht="15" customHeight="1" x14ac:dyDescent="0.2">
      <c r="A435" s="99">
        <v>429</v>
      </c>
      <c r="B435" s="99">
        <v>1</v>
      </c>
      <c r="C435" s="100" t="s">
        <v>538</v>
      </c>
      <c r="D435" s="100"/>
      <c r="E435" s="100" t="s">
        <v>315</v>
      </c>
      <c r="F435" s="100">
        <v>210</v>
      </c>
      <c r="G435" s="100" t="s">
        <v>353</v>
      </c>
      <c r="H435" s="100" t="s">
        <v>330</v>
      </c>
      <c r="I435" s="101">
        <v>10.64</v>
      </c>
      <c r="J435" s="145" t="s">
        <v>132</v>
      </c>
      <c r="K435" s="145"/>
      <c r="L435" s="145" t="s">
        <v>519</v>
      </c>
      <c r="M435" s="145" t="s">
        <v>68</v>
      </c>
      <c r="N435" s="145">
        <v>5</v>
      </c>
      <c r="O435" s="145" t="s">
        <v>39</v>
      </c>
      <c r="P435" s="100"/>
      <c r="Q435" s="102">
        <v>195.25</v>
      </c>
      <c r="R435" s="140">
        <f t="shared" si="69"/>
        <v>18.7</v>
      </c>
      <c r="S435" s="141" t="str">
        <f t="shared" si="70"/>
        <v/>
      </c>
      <c r="T435" s="103">
        <f t="shared" si="71"/>
        <v>2077.46</v>
      </c>
      <c r="U435" s="103" t="e">
        <f t="shared" si="72"/>
        <v>#VALUE!</v>
      </c>
      <c r="V435" s="103" t="e">
        <f t="shared" si="73"/>
        <v>#VALUE!</v>
      </c>
      <c r="W435" s="43" t="str">
        <f t="shared" si="74"/>
        <v>F</v>
      </c>
      <c r="X435" s="43">
        <f t="shared" si="75"/>
        <v>18.7</v>
      </c>
      <c r="Y435" s="43">
        <f t="shared" si="76"/>
        <v>10.64</v>
      </c>
      <c r="Z435" s="43">
        <f>IF(R435&lt;&gt;0,IF(R435=SVS,0,IF(R435=SVSg,0,IF(R435=Stundenverrechnungssatz!G473,0,IF(R435=Stundenverrechnungssatz!I473,0,IF(R435=Stundenverrechnungssatz!K473,0,IF(R435=Stundenverrechnungssatz!M473,0,1)))))))</f>
        <v>0</v>
      </c>
      <c r="AA435" s="44"/>
    </row>
    <row r="436" spans="1:27" s="45" customFormat="1" ht="15" customHeight="1" x14ac:dyDescent="0.2">
      <c r="A436" s="51">
        <v>430</v>
      </c>
      <c r="B436" s="99">
        <v>1</v>
      </c>
      <c r="C436" s="100" t="s">
        <v>538</v>
      </c>
      <c r="D436" s="100"/>
      <c r="E436" s="100" t="s">
        <v>315</v>
      </c>
      <c r="F436" s="100">
        <v>211</v>
      </c>
      <c r="G436" s="100" t="s">
        <v>461</v>
      </c>
      <c r="H436" s="100" t="s">
        <v>334</v>
      </c>
      <c r="I436" s="101">
        <v>8.18</v>
      </c>
      <c r="J436" s="145"/>
      <c r="K436" s="145"/>
      <c r="L436" s="145" t="s">
        <v>477</v>
      </c>
      <c r="M436" s="145" t="s">
        <v>36</v>
      </c>
      <c r="N436" s="145">
        <v>0</v>
      </c>
      <c r="O436" s="145" t="s">
        <v>95</v>
      </c>
      <c r="P436" s="100"/>
      <c r="Q436" s="102">
        <v>195.25</v>
      </c>
      <c r="R436" s="140">
        <f t="shared" si="69"/>
        <v>18.7</v>
      </c>
      <c r="S436" s="141" t="str">
        <f t="shared" si="70"/>
        <v/>
      </c>
      <c r="T436" s="103">
        <f t="shared" si="71"/>
        <v>1597.145</v>
      </c>
      <c r="U436" s="103" t="e">
        <f t="shared" si="72"/>
        <v>#VALUE!</v>
      </c>
      <c r="V436" s="103" t="e">
        <f t="shared" si="73"/>
        <v>#VALUE!</v>
      </c>
      <c r="W436" s="43" t="str">
        <f t="shared" si="74"/>
        <v>U</v>
      </c>
      <c r="X436" s="43">
        <f t="shared" si="75"/>
        <v>18.7</v>
      </c>
      <c r="Y436" s="43">
        <f t="shared" si="76"/>
        <v>0</v>
      </c>
      <c r="Z436" s="43">
        <f>IF(R436&lt;&gt;0,IF(R436=SVS,0,IF(R436=SVSg,0,IF(R436=Stundenverrechnungssatz!G474,0,IF(R436=Stundenverrechnungssatz!I474,0,IF(R436=Stundenverrechnungssatz!K474,0,IF(R436=Stundenverrechnungssatz!M474,0,1)))))))</f>
        <v>0</v>
      </c>
      <c r="AA436" s="44"/>
    </row>
    <row r="437" spans="1:27" s="45" customFormat="1" ht="15" customHeight="1" x14ac:dyDescent="0.2">
      <c r="A437" s="99">
        <v>431</v>
      </c>
      <c r="B437" s="99">
        <v>1</v>
      </c>
      <c r="C437" s="100" t="s">
        <v>263</v>
      </c>
      <c r="D437" s="100"/>
      <c r="E437" s="100" t="s">
        <v>314</v>
      </c>
      <c r="F437" s="100" t="s">
        <v>302</v>
      </c>
      <c r="G437" s="100" t="s">
        <v>485</v>
      </c>
      <c r="H437" s="100" t="s">
        <v>334</v>
      </c>
      <c r="I437" s="101">
        <v>32.89</v>
      </c>
      <c r="J437" s="145" t="s">
        <v>132</v>
      </c>
      <c r="K437" s="145">
        <v>29.73</v>
      </c>
      <c r="L437" s="145" t="s">
        <v>516</v>
      </c>
      <c r="M437" s="145" t="s">
        <v>40</v>
      </c>
      <c r="N437" s="145">
        <v>2</v>
      </c>
      <c r="O437" s="145" t="s">
        <v>60</v>
      </c>
      <c r="P437" s="100"/>
      <c r="Q437" s="102">
        <v>101.04</v>
      </c>
      <c r="R437" s="140">
        <f t="shared" si="69"/>
        <v>18.7</v>
      </c>
      <c r="S437" s="141" t="str">
        <f t="shared" si="70"/>
        <v/>
      </c>
      <c r="T437" s="103">
        <f t="shared" si="71"/>
        <v>3323.2056000000002</v>
      </c>
      <c r="U437" s="103" t="e">
        <f t="shared" si="72"/>
        <v>#VALUE!</v>
      </c>
      <c r="V437" s="103" t="e">
        <f t="shared" si="73"/>
        <v>#VALUE!</v>
      </c>
      <c r="W437" s="43" t="str">
        <f t="shared" si="74"/>
        <v>D</v>
      </c>
      <c r="X437" s="43">
        <f t="shared" si="75"/>
        <v>18.7</v>
      </c>
      <c r="Y437" s="43">
        <f t="shared" si="76"/>
        <v>32.89</v>
      </c>
      <c r="Z437" s="43">
        <f>IF(R437&lt;&gt;0,IF(R437=SVS,0,IF(R437=SVSg,0,IF(R437=Stundenverrechnungssatz!G475,0,IF(R437=Stundenverrechnungssatz!I475,0,IF(R437=Stundenverrechnungssatz!K475,0,IF(R437=Stundenverrechnungssatz!M475,0,1)))))))</f>
        <v>0</v>
      </c>
      <c r="AA437" s="44"/>
    </row>
    <row r="438" spans="1:27" s="45" customFormat="1" ht="15" customHeight="1" x14ac:dyDescent="0.2">
      <c r="A438" s="51">
        <v>432</v>
      </c>
      <c r="B438" s="99">
        <v>1</v>
      </c>
      <c r="C438" s="100" t="s">
        <v>263</v>
      </c>
      <c r="D438" s="100"/>
      <c r="E438" s="100" t="s">
        <v>314</v>
      </c>
      <c r="F438" s="100" t="s">
        <v>303</v>
      </c>
      <c r="G438" s="100" t="s">
        <v>485</v>
      </c>
      <c r="H438" s="100" t="s">
        <v>334</v>
      </c>
      <c r="I438" s="101">
        <v>66.349999999999994</v>
      </c>
      <c r="J438" s="145" t="s">
        <v>132</v>
      </c>
      <c r="K438" s="145"/>
      <c r="L438" s="145" t="s">
        <v>516</v>
      </c>
      <c r="M438" s="145" t="s">
        <v>40</v>
      </c>
      <c r="N438" s="145">
        <v>2</v>
      </c>
      <c r="O438" s="145" t="s">
        <v>60</v>
      </c>
      <c r="P438" s="100"/>
      <c r="Q438" s="102">
        <v>101.04</v>
      </c>
      <c r="R438" s="140">
        <f t="shared" si="69"/>
        <v>18.7</v>
      </c>
      <c r="S438" s="141" t="str">
        <f t="shared" si="70"/>
        <v/>
      </c>
      <c r="T438" s="103">
        <f t="shared" si="71"/>
        <v>6704.0039999999999</v>
      </c>
      <c r="U438" s="103" t="e">
        <f t="shared" si="72"/>
        <v>#VALUE!</v>
      </c>
      <c r="V438" s="103" t="e">
        <f t="shared" si="73"/>
        <v>#VALUE!</v>
      </c>
      <c r="W438" s="43" t="str">
        <f t="shared" si="74"/>
        <v>D</v>
      </c>
      <c r="X438" s="43">
        <f t="shared" si="75"/>
        <v>18.7</v>
      </c>
      <c r="Y438" s="43">
        <f t="shared" si="76"/>
        <v>66.349999999999994</v>
      </c>
      <c r="Z438" s="43">
        <f>IF(R438&lt;&gt;0,IF(R438=SVS,0,IF(R438=SVSg,0,IF(R438=Stundenverrechnungssatz!G476,0,IF(R438=Stundenverrechnungssatz!I476,0,IF(R438=Stundenverrechnungssatz!K476,0,IF(R438=Stundenverrechnungssatz!M476,0,1)))))))</f>
        <v>0</v>
      </c>
      <c r="AA438" s="44"/>
    </row>
    <row r="439" spans="1:27" s="45" customFormat="1" ht="15" customHeight="1" x14ac:dyDescent="0.2">
      <c r="A439" s="99">
        <v>433</v>
      </c>
      <c r="B439" s="99">
        <v>1</v>
      </c>
      <c r="C439" s="100" t="s">
        <v>263</v>
      </c>
      <c r="D439" s="100"/>
      <c r="E439" s="100" t="s">
        <v>314</v>
      </c>
      <c r="F439" s="100" t="s">
        <v>304</v>
      </c>
      <c r="G439" s="100" t="s">
        <v>486</v>
      </c>
      <c r="H439" s="100" t="s">
        <v>334</v>
      </c>
      <c r="I439" s="101">
        <v>1.92</v>
      </c>
      <c r="J439" s="145"/>
      <c r="K439" s="145"/>
      <c r="L439" s="145" t="s">
        <v>521</v>
      </c>
      <c r="M439" s="145" t="s">
        <v>35</v>
      </c>
      <c r="N439" s="145">
        <v>5</v>
      </c>
      <c r="O439" s="145" t="s">
        <v>34</v>
      </c>
      <c r="P439" s="100"/>
      <c r="Q439" s="102">
        <v>252.61</v>
      </c>
      <c r="R439" s="140">
        <f t="shared" si="69"/>
        <v>18.7</v>
      </c>
      <c r="S439" s="141" t="str">
        <f t="shared" si="70"/>
        <v/>
      </c>
      <c r="T439" s="103">
        <f t="shared" si="71"/>
        <v>485.01120000000003</v>
      </c>
      <c r="U439" s="103" t="e">
        <f t="shared" si="72"/>
        <v>#VALUE!</v>
      </c>
      <c r="V439" s="103" t="e">
        <f t="shared" si="73"/>
        <v>#VALUE!</v>
      </c>
      <c r="W439" s="43" t="str">
        <f t="shared" si="74"/>
        <v>C</v>
      </c>
      <c r="X439" s="43">
        <f t="shared" si="75"/>
        <v>18.7</v>
      </c>
      <c r="Y439" s="43">
        <f t="shared" si="76"/>
        <v>0</v>
      </c>
      <c r="Z439" s="43">
        <f>IF(R439&lt;&gt;0,IF(R439=SVS,0,IF(R439=SVSg,0,IF(R439=Stundenverrechnungssatz!G477,0,IF(R439=Stundenverrechnungssatz!I477,0,IF(R439=Stundenverrechnungssatz!K477,0,IF(R439=Stundenverrechnungssatz!M477,0,1)))))))</f>
        <v>0</v>
      </c>
      <c r="AA439" s="44"/>
    </row>
    <row r="440" spans="1:27" s="44" customFormat="1" ht="15" customHeight="1" x14ac:dyDescent="0.2">
      <c r="A440" s="51">
        <v>434</v>
      </c>
      <c r="B440" s="99">
        <v>1</v>
      </c>
      <c r="C440" s="100" t="s">
        <v>263</v>
      </c>
      <c r="D440" s="100"/>
      <c r="E440" s="100" t="s">
        <v>314</v>
      </c>
      <c r="F440" s="100" t="s">
        <v>305</v>
      </c>
      <c r="G440" s="100" t="s">
        <v>353</v>
      </c>
      <c r="H440" s="100" t="s">
        <v>334</v>
      </c>
      <c r="I440" s="101">
        <v>3.82</v>
      </c>
      <c r="J440" s="145" t="s">
        <v>132</v>
      </c>
      <c r="K440" s="145"/>
      <c r="L440" s="145" t="s">
        <v>519</v>
      </c>
      <c r="M440" s="145" t="s">
        <v>68</v>
      </c>
      <c r="N440" s="145">
        <v>2</v>
      </c>
      <c r="O440" s="145" t="s">
        <v>69</v>
      </c>
      <c r="P440" s="100"/>
      <c r="Q440" s="102">
        <v>101.04</v>
      </c>
      <c r="R440" s="140">
        <f t="shared" si="69"/>
        <v>18.7</v>
      </c>
      <c r="S440" s="141" t="str">
        <f t="shared" si="70"/>
        <v/>
      </c>
      <c r="T440" s="103">
        <f t="shared" si="71"/>
        <v>385.97280000000001</v>
      </c>
      <c r="U440" s="103" t="e">
        <f t="shared" si="72"/>
        <v>#VALUE!</v>
      </c>
      <c r="V440" s="103" t="e">
        <f t="shared" si="73"/>
        <v>#VALUE!</v>
      </c>
      <c r="W440" s="43" t="str">
        <f t="shared" si="74"/>
        <v>F</v>
      </c>
      <c r="X440" s="43">
        <f t="shared" si="75"/>
        <v>18.7</v>
      </c>
      <c r="Y440" s="43">
        <f t="shared" si="76"/>
        <v>3.82</v>
      </c>
      <c r="Z440" s="43">
        <f>IF(R440&lt;&gt;0,IF(R440=SVS,0,IF(R440=SVSg,0,IF(R440=Stundenverrechnungssatz!G478,0,IF(R440=Stundenverrechnungssatz!I478,0,IF(R440=Stundenverrechnungssatz!K478,0,IF(R440=Stundenverrechnungssatz!M478,0,1)))))))</f>
        <v>0</v>
      </c>
    </row>
    <row r="441" spans="1:27" s="44" customFormat="1" ht="15" customHeight="1" x14ac:dyDescent="0.2">
      <c r="A441" s="99">
        <v>435</v>
      </c>
      <c r="B441" s="99">
        <v>1</v>
      </c>
      <c r="C441" s="100" t="s">
        <v>263</v>
      </c>
      <c r="D441" s="100"/>
      <c r="E441" s="100" t="s">
        <v>314</v>
      </c>
      <c r="F441" s="100" t="s">
        <v>306</v>
      </c>
      <c r="G441" s="100" t="s">
        <v>425</v>
      </c>
      <c r="H441" s="100" t="s">
        <v>338</v>
      </c>
      <c r="I441" s="101">
        <v>20.16</v>
      </c>
      <c r="J441" s="145"/>
      <c r="K441" s="145"/>
      <c r="L441" s="145" t="s">
        <v>517</v>
      </c>
      <c r="M441" s="145" t="s">
        <v>81</v>
      </c>
      <c r="N441" s="145">
        <v>5</v>
      </c>
      <c r="O441" s="145" t="s">
        <v>79</v>
      </c>
      <c r="P441" s="100"/>
      <c r="Q441" s="102">
        <v>252.61</v>
      </c>
      <c r="R441" s="140">
        <f t="shared" si="69"/>
        <v>18.7</v>
      </c>
      <c r="S441" s="141" t="str">
        <f t="shared" si="70"/>
        <v/>
      </c>
      <c r="T441" s="103">
        <f t="shared" si="71"/>
        <v>5092.6176000000005</v>
      </c>
      <c r="U441" s="103" t="e">
        <f t="shared" si="72"/>
        <v>#VALUE!</v>
      </c>
      <c r="V441" s="103" t="e">
        <f t="shared" si="73"/>
        <v>#VALUE!</v>
      </c>
      <c r="W441" s="43" t="str">
        <f t="shared" si="74"/>
        <v>K</v>
      </c>
      <c r="X441" s="43">
        <f t="shared" si="75"/>
        <v>18.7</v>
      </c>
      <c r="Y441" s="43">
        <f t="shared" si="76"/>
        <v>0</v>
      </c>
      <c r="Z441" s="43">
        <f>IF(R441&lt;&gt;0,IF(R441=SVS,0,IF(R441=SVSg,0,IF(R441=Stundenverrechnungssatz!G479,0,IF(R441=Stundenverrechnungssatz!I479,0,IF(R441=Stundenverrechnungssatz!K479,0,IF(R441=Stundenverrechnungssatz!M479,0,1)))))))</f>
        <v>0</v>
      </c>
    </row>
    <row r="442" spans="1:27" s="45" customFormat="1" ht="15" customHeight="1" x14ac:dyDescent="0.2">
      <c r="A442" s="51">
        <v>436</v>
      </c>
      <c r="B442" s="99">
        <v>1</v>
      </c>
      <c r="C442" s="100" t="s">
        <v>263</v>
      </c>
      <c r="D442" s="100"/>
      <c r="E442" s="100" t="s">
        <v>314</v>
      </c>
      <c r="F442" s="100" t="s">
        <v>307</v>
      </c>
      <c r="G442" s="100" t="s">
        <v>485</v>
      </c>
      <c r="H442" s="100" t="s">
        <v>330</v>
      </c>
      <c r="I442" s="101">
        <v>15.46</v>
      </c>
      <c r="J442" s="145" t="s">
        <v>132</v>
      </c>
      <c r="K442" s="145"/>
      <c r="L442" s="145" t="s">
        <v>516</v>
      </c>
      <c r="M442" s="145" t="s">
        <v>40</v>
      </c>
      <c r="N442" s="145">
        <v>2</v>
      </c>
      <c r="O442" s="145" t="s">
        <v>60</v>
      </c>
      <c r="P442" s="100"/>
      <c r="Q442" s="102">
        <v>101.04</v>
      </c>
      <c r="R442" s="140">
        <f t="shared" si="69"/>
        <v>18.7</v>
      </c>
      <c r="S442" s="141" t="str">
        <f t="shared" si="70"/>
        <v/>
      </c>
      <c r="T442" s="103">
        <f t="shared" si="71"/>
        <v>1562.0784000000001</v>
      </c>
      <c r="U442" s="103" t="e">
        <f t="shared" si="72"/>
        <v>#VALUE!</v>
      </c>
      <c r="V442" s="103" t="e">
        <f t="shared" si="73"/>
        <v>#VALUE!</v>
      </c>
      <c r="W442" s="43" t="str">
        <f t="shared" si="74"/>
        <v>D</v>
      </c>
      <c r="X442" s="43">
        <f t="shared" si="75"/>
        <v>18.7</v>
      </c>
      <c r="Y442" s="43">
        <f t="shared" si="76"/>
        <v>15.46</v>
      </c>
      <c r="Z442" s="43">
        <f>IF(R442&lt;&gt;0,IF(R442=SVS,0,IF(R442=SVSg,0,IF(R442=Stundenverrechnungssatz!G480,0,IF(R442=Stundenverrechnungssatz!I480,0,IF(R442=Stundenverrechnungssatz!K480,0,IF(R442=Stundenverrechnungssatz!M480,0,1)))))))</f>
        <v>0</v>
      </c>
      <c r="AA442" s="44"/>
    </row>
    <row r="443" spans="1:27" s="45" customFormat="1" ht="15" customHeight="1" x14ac:dyDescent="0.2">
      <c r="A443" s="99">
        <v>437</v>
      </c>
      <c r="B443" s="99">
        <v>1</v>
      </c>
      <c r="C443" s="100" t="s">
        <v>263</v>
      </c>
      <c r="D443" s="100"/>
      <c r="E443" s="100" t="s">
        <v>314</v>
      </c>
      <c r="F443" s="100" t="s">
        <v>308</v>
      </c>
      <c r="G443" s="100" t="s">
        <v>485</v>
      </c>
      <c r="H443" s="100" t="s">
        <v>330</v>
      </c>
      <c r="I443" s="101">
        <v>8.2100000000000009</v>
      </c>
      <c r="J443" s="145" t="s">
        <v>132</v>
      </c>
      <c r="K443" s="145"/>
      <c r="L443" s="145" t="s">
        <v>516</v>
      </c>
      <c r="M443" s="145" t="s">
        <v>40</v>
      </c>
      <c r="N443" s="145">
        <v>2</v>
      </c>
      <c r="O443" s="145" t="s">
        <v>60</v>
      </c>
      <c r="P443" s="100"/>
      <c r="Q443" s="102">
        <v>101.04</v>
      </c>
      <c r="R443" s="140">
        <f t="shared" si="69"/>
        <v>18.7</v>
      </c>
      <c r="S443" s="141" t="str">
        <f t="shared" si="70"/>
        <v/>
      </c>
      <c r="T443" s="103">
        <f t="shared" si="71"/>
        <v>829.53840000000014</v>
      </c>
      <c r="U443" s="103" t="e">
        <f t="shared" si="72"/>
        <v>#VALUE!</v>
      </c>
      <c r="V443" s="103" t="e">
        <f t="shared" si="73"/>
        <v>#VALUE!</v>
      </c>
      <c r="W443" s="43" t="str">
        <f t="shared" si="74"/>
        <v>D</v>
      </c>
      <c r="X443" s="43">
        <f t="shared" si="75"/>
        <v>18.7</v>
      </c>
      <c r="Y443" s="43">
        <f t="shared" si="76"/>
        <v>8.2100000000000009</v>
      </c>
      <c r="Z443" s="43">
        <f>IF(R443&lt;&gt;0,IF(R443=SVS,0,IF(R443=SVSg,0,IF(R443=Stundenverrechnungssatz!G481,0,IF(R443=Stundenverrechnungssatz!I481,0,IF(R443=Stundenverrechnungssatz!K481,0,IF(R443=Stundenverrechnungssatz!M481,0,1)))))))</f>
        <v>0</v>
      </c>
      <c r="AA443" s="44"/>
    </row>
    <row r="444" spans="1:27" s="45" customFormat="1" ht="15" customHeight="1" x14ac:dyDescent="0.2">
      <c r="A444" s="51">
        <v>438</v>
      </c>
      <c r="B444" s="99">
        <v>1</v>
      </c>
      <c r="C444" s="100" t="s">
        <v>263</v>
      </c>
      <c r="D444" s="100"/>
      <c r="E444" s="100" t="s">
        <v>314</v>
      </c>
      <c r="F444" s="100" t="s">
        <v>309</v>
      </c>
      <c r="G444" s="100" t="s">
        <v>485</v>
      </c>
      <c r="H444" s="100" t="s">
        <v>330</v>
      </c>
      <c r="I444" s="101">
        <v>8.4</v>
      </c>
      <c r="J444" s="145" t="s">
        <v>132</v>
      </c>
      <c r="K444" s="145"/>
      <c r="L444" s="145" t="s">
        <v>516</v>
      </c>
      <c r="M444" s="145" t="s">
        <v>40</v>
      </c>
      <c r="N444" s="145">
        <v>2</v>
      </c>
      <c r="O444" s="145" t="s">
        <v>60</v>
      </c>
      <c r="P444" s="100"/>
      <c r="Q444" s="102">
        <v>101.04</v>
      </c>
      <c r="R444" s="140">
        <f t="shared" si="69"/>
        <v>18.7</v>
      </c>
      <c r="S444" s="141" t="str">
        <f t="shared" si="70"/>
        <v/>
      </c>
      <c r="T444" s="103">
        <f t="shared" si="71"/>
        <v>848.7360000000001</v>
      </c>
      <c r="U444" s="103" t="e">
        <f t="shared" si="72"/>
        <v>#VALUE!</v>
      </c>
      <c r="V444" s="103" t="e">
        <f t="shared" si="73"/>
        <v>#VALUE!</v>
      </c>
      <c r="W444" s="43" t="str">
        <f t="shared" si="74"/>
        <v>D</v>
      </c>
      <c r="X444" s="43">
        <f t="shared" si="75"/>
        <v>18.7</v>
      </c>
      <c r="Y444" s="43">
        <f t="shared" si="76"/>
        <v>8.4</v>
      </c>
      <c r="Z444" s="43">
        <f>IF(R444&lt;&gt;0,IF(R444=SVS,0,IF(R444=SVSg,0,IF(R444=Stundenverrechnungssatz!G482,0,IF(R444=Stundenverrechnungssatz!I482,0,IF(R444=Stundenverrechnungssatz!K482,0,IF(R444=Stundenverrechnungssatz!M482,0,1)))))))</f>
        <v>0</v>
      </c>
      <c r="AA444" s="44"/>
    </row>
    <row r="445" spans="1:27" s="45" customFormat="1" ht="15" customHeight="1" x14ac:dyDescent="0.2">
      <c r="A445" s="99">
        <v>439</v>
      </c>
      <c r="B445" s="99">
        <v>1</v>
      </c>
      <c r="C445" s="100" t="s">
        <v>263</v>
      </c>
      <c r="D445" s="100"/>
      <c r="E445" s="100" t="s">
        <v>314</v>
      </c>
      <c r="F445" s="100" t="s">
        <v>310</v>
      </c>
      <c r="G445" s="100" t="s">
        <v>363</v>
      </c>
      <c r="H445" s="100" t="s">
        <v>338</v>
      </c>
      <c r="I445" s="101">
        <v>5.3</v>
      </c>
      <c r="J445" s="145"/>
      <c r="K445" s="145"/>
      <c r="L445" s="145" t="s">
        <v>521</v>
      </c>
      <c r="M445" s="145" t="s">
        <v>35</v>
      </c>
      <c r="N445" s="145">
        <v>5</v>
      </c>
      <c r="O445" s="145" t="s">
        <v>34</v>
      </c>
      <c r="P445" s="100"/>
      <c r="Q445" s="102">
        <v>252.61</v>
      </c>
      <c r="R445" s="140">
        <f t="shared" si="69"/>
        <v>18.7</v>
      </c>
      <c r="S445" s="141" t="str">
        <f t="shared" si="70"/>
        <v/>
      </c>
      <c r="T445" s="103">
        <f t="shared" si="71"/>
        <v>1338.8330000000001</v>
      </c>
      <c r="U445" s="103" t="e">
        <f t="shared" si="72"/>
        <v>#VALUE!</v>
      </c>
      <c r="V445" s="103" t="e">
        <f t="shared" si="73"/>
        <v>#VALUE!</v>
      </c>
      <c r="W445" s="43" t="str">
        <f t="shared" si="74"/>
        <v>C</v>
      </c>
      <c r="X445" s="43">
        <f t="shared" si="75"/>
        <v>18.7</v>
      </c>
      <c r="Y445" s="43">
        <f t="shared" si="76"/>
        <v>0</v>
      </c>
      <c r="Z445" s="43">
        <f>IF(R445&lt;&gt;0,IF(R445=SVS,0,IF(R445=SVSg,0,IF(R445=Stundenverrechnungssatz!G483,0,IF(R445=Stundenverrechnungssatz!I483,0,IF(R445=Stundenverrechnungssatz!K483,0,IF(R445=Stundenverrechnungssatz!M483,0,1)))))))</f>
        <v>0</v>
      </c>
      <c r="AA445" s="44"/>
    </row>
    <row r="446" spans="1:27" s="45" customFormat="1" ht="15" customHeight="1" x14ac:dyDescent="0.2">
      <c r="A446" s="51">
        <v>440</v>
      </c>
      <c r="B446" s="99">
        <v>1</v>
      </c>
      <c r="C446" s="100" t="s">
        <v>263</v>
      </c>
      <c r="D446" s="100"/>
      <c r="E446" s="100" t="s">
        <v>314</v>
      </c>
      <c r="F446" s="100" t="s">
        <v>311</v>
      </c>
      <c r="G446" s="100" t="s">
        <v>364</v>
      </c>
      <c r="H446" s="100" t="s">
        <v>338</v>
      </c>
      <c r="I446" s="101">
        <v>4.7699999999999996</v>
      </c>
      <c r="J446" s="145"/>
      <c r="K446" s="145"/>
      <c r="L446" s="145" t="s">
        <v>521</v>
      </c>
      <c r="M446" s="145" t="s">
        <v>35</v>
      </c>
      <c r="N446" s="145">
        <v>5</v>
      </c>
      <c r="O446" s="145" t="s">
        <v>34</v>
      </c>
      <c r="P446" s="100"/>
      <c r="Q446" s="102">
        <v>252.61</v>
      </c>
      <c r="R446" s="140">
        <f t="shared" si="69"/>
        <v>18.7</v>
      </c>
      <c r="S446" s="141" t="str">
        <f t="shared" si="70"/>
        <v/>
      </c>
      <c r="T446" s="103">
        <f t="shared" si="71"/>
        <v>1204.9496999999999</v>
      </c>
      <c r="U446" s="103" t="e">
        <f t="shared" si="72"/>
        <v>#VALUE!</v>
      </c>
      <c r="V446" s="103" t="e">
        <f t="shared" si="73"/>
        <v>#VALUE!</v>
      </c>
      <c r="W446" s="43" t="str">
        <f t="shared" si="74"/>
        <v>C</v>
      </c>
      <c r="X446" s="43">
        <f t="shared" si="75"/>
        <v>18.7</v>
      </c>
      <c r="Y446" s="43">
        <f t="shared" si="76"/>
        <v>0</v>
      </c>
      <c r="Z446" s="43">
        <f>IF(R446&lt;&gt;0,IF(R446=SVS,0,IF(R446=SVSg,0,IF(R446=Stundenverrechnungssatz!G484,0,IF(R446=Stundenverrechnungssatz!I484,0,IF(R446=Stundenverrechnungssatz!K484,0,IF(R446=Stundenverrechnungssatz!M484,0,1)))))))</f>
        <v>0</v>
      </c>
      <c r="AA446" s="44"/>
    </row>
    <row r="447" spans="1:27" s="45" customFormat="1" ht="15" customHeight="1" x14ac:dyDescent="0.2">
      <c r="A447" s="99">
        <v>441</v>
      </c>
      <c r="B447" s="99">
        <v>1</v>
      </c>
      <c r="C447" s="100" t="s">
        <v>263</v>
      </c>
      <c r="D447" s="100"/>
      <c r="E447" s="100" t="s">
        <v>314</v>
      </c>
      <c r="F447" s="100" t="s">
        <v>312</v>
      </c>
      <c r="G447" s="100" t="s">
        <v>353</v>
      </c>
      <c r="H447" s="100" t="s">
        <v>334</v>
      </c>
      <c r="I447" s="101">
        <v>10.029999999999999</v>
      </c>
      <c r="J447" s="145" t="s">
        <v>132</v>
      </c>
      <c r="K447" s="145"/>
      <c r="L447" s="145" t="s">
        <v>519</v>
      </c>
      <c r="M447" s="145" t="s">
        <v>68</v>
      </c>
      <c r="N447" s="145">
        <v>2</v>
      </c>
      <c r="O447" s="145" t="s">
        <v>69</v>
      </c>
      <c r="P447" s="100"/>
      <c r="Q447" s="102">
        <v>101.04</v>
      </c>
      <c r="R447" s="140">
        <f t="shared" si="69"/>
        <v>18.7</v>
      </c>
      <c r="S447" s="141" t="str">
        <f t="shared" si="70"/>
        <v/>
      </c>
      <c r="T447" s="103">
        <f t="shared" si="71"/>
        <v>1013.4312</v>
      </c>
      <c r="U447" s="103" t="e">
        <f t="shared" si="72"/>
        <v>#VALUE!</v>
      </c>
      <c r="V447" s="103" t="e">
        <f t="shared" si="73"/>
        <v>#VALUE!</v>
      </c>
      <c r="W447" s="43" t="str">
        <f t="shared" si="74"/>
        <v>F</v>
      </c>
      <c r="X447" s="43">
        <f t="shared" si="75"/>
        <v>18.7</v>
      </c>
      <c r="Y447" s="43">
        <f t="shared" si="76"/>
        <v>10.029999999999999</v>
      </c>
      <c r="Z447" s="43">
        <f>IF(R447&lt;&gt;0,IF(R447=SVS,0,IF(R447=SVSg,0,IF(R447=Stundenverrechnungssatz!G485,0,IF(R447=Stundenverrechnungssatz!I485,0,IF(R447=Stundenverrechnungssatz!K485,0,IF(R447=Stundenverrechnungssatz!M485,0,1)))))))</f>
        <v>0</v>
      </c>
      <c r="AA447" s="44"/>
    </row>
    <row r="448" spans="1:27" s="45" customFormat="1" ht="15" customHeight="1" x14ac:dyDescent="0.2">
      <c r="A448" s="51">
        <v>442</v>
      </c>
      <c r="B448" s="99">
        <v>1</v>
      </c>
      <c r="C448" s="100" t="s">
        <v>264</v>
      </c>
      <c r="D448" s="100"/>
      <c r="E448" s="100" t="s">
        <v>314</v>
      </c>
      <c r="F448" s="100">
        <v>1</v>
      </c>
      <c r="G448" s="100" t="s">
        <v>536</v>
      </c>
      <c r="H448" s="100" t="s">
        <v>330</v>
      </c>
      <c r="I448" s="101">
        <v>55.17</v>
      </c>
      <c r="J448" s="145" t="s">
        <v>132</v>
      </c>
      <c r="K448" s="145">
        <v>115.07</v>
      </c>
      <c r="L448" s="145" t="s">
        <v>519</v>
      </c>
      <c r="M448" s="145" t="s">
        <v>68</v>
      </c>
      <c r="N448" s="145">
        <v>5</v>
      </c>
      <c r="O448" s="145" t="s">
        <v>39</v>
      </c>
      <c r="P448" s="100"/>
      <c r="Q448" s="102">
        <v>195.25</v>
      </c>
      <c r="R448" s="140">
        <f t="shared" si="69"/>
        <v>18.7</v>
      </c>
      <c r="S448" s="141" t="str">
        <f t="shared" si="70"/>
        <v/>
      </c>
      <c r="T448" s="103">
        <f t="shared" si="71"/>
        <v>10771.942500000001</v>
      </c>
      <c r="U448" s="103" t="e">
        <f t="shared" si="72"/>
        <v>#VALUE!</v>
      </c>
      <c r="V448" s="103" t="e">
        <f t="shared" si="73"/>
        <v>#VALUE!</v>
      </c>
      <c r="W448" s="43" t="str">
        <f t="shared" si="74"/>
        <v>F</v>
      </c>
      <c r="X448" s="43">
        <f t="shared" si="75"/>
        <v>18.7</v>
      </c>
      <c r="Y448" s="43">
        <f t="shared" si="76"/>
        <v>55.17</v>
      </c>
      <c r="Z448" s="43">
        <f>IF(R448&lt;&gt;0,IF(R448=SVS,0,IF(R448=SVSg,0,IF(R448=Stundenverrechnungssatz!G486,0,IF(R448=Stundenverrechnungssatz!I486,0,IF(R448=Stundenverrechnungssatz!K486,0,IF(R448=Stundenverrechnungssatz!M486,0,1)))))))</f>
        <v>0</v>
      </c>
      <c r="AA448" s="44"/>
    </row>
    <row r="449" spans="1:27" s="45" customFormat="1" ht="15" customHeight="1" x14ac:dyDescent="0.2">
      <c r="A449" s="99">
        <v>443</v>
      </c>
      <c r="B449" s="99">
        <v>1</v>
      </c>
      <c r="C449" s="100" t="s">
        <v>264</v>
      </c>
      <c r="D449" s="100"/>
      <c r="E449" s="100" t="s">
        <v>314</v>
      </c>
      <c r="F449" s="100">
        <v>2</v>
      </c>
      <c r="G449" s="100" t="s">
        <v>487</v>
      </c>
      <c r="H449" s="100" t="s">
        <v>358</v>
      </c>
      <c r="I449" s="101">
        <v>54.55</v>
      </c>
      <c r="J449" s="145" t="s">
        <v>132</v>
      </c>
      <c r="K449" s="145"/>
      <c r="L449" s="145" t="s">
        <v>516</v>
      </c>
      <c r="M449" s="145" t="s">
        <v>68</v>
      </c>
      <c r="N449" s="145">
        <v>5</v>
      </c>
      <c r="O449" s="145" t="s">
        <v>39</v>
      </c>
      <c r="P449" s="100" t="s">
        <v>537</v>
      </c>
      <c r="Q449" s="102">
        <v>195.25</v>
      </c>
      <c r="R449" s="140">
        <f t="shared" si="69"/>
        <v>18.7</v>
      </c>
      <c r="S449" s="141" t="str">
        <f t="shared" si="70"/>
        <v/>
      </c>
      <c r="T449" s="103">
        <f t="shared" si="71"/>
        <v>10650.887499999999</v>
      </c>
      <c r="U449" s="103" t="e">
        <f t="shared" si="72"/>
        <v>#VALUE!</v>
      </c>
      <c r="V449" s="103" t="e">
        <f t="shared" si="73"/>
        <v>#VALUE!</v>
      </c>
      <c r="W449" s="43" t="str">
        <f t="shared" si="74"/>
        <v>F</v>
      </c>
      <c r="X449" s="43">
        <f t="shared" si="75"/>
        <v>18.7</v>
      </c>
      <c r="Y449" s="43">
        <f t="shared" si="76"/>
        <v>54.55</v>
      </c>
      <c r="Z449" s="43">
        <f>IF(R449&lt;&gt;0,IF(R449=SVS,0,IF(R449=SVSg,0,IF(R449=Stundenverrechnungssatz!G487,0,IF(R449=Stundenverrechnungssatz!I487,0,IF(R449=Stundenverrechnungssatz!K487,0,IF(R449=Stundenverrechnungssatz!M487,0,1)))))))</f>
        <v>0</v>
      </c>
      <c r="AA449" s="44"/>
    </row>
    <row r="450" spans="1:27" s="45" customFormat="1" ht="15" customHeight="1" x14ac:dyDescent="0.2">
      <c r="A450" s="51">
        <v>444</v>
      </c>
      <c r="B450" s="99">
        <v>1</v>
      </c>
      <c r="C450" s="100" t="s">
        <v>264</v>
      </c>
      <c r="D450" s="100"/>
      <c r="E450" s="100" t="s">
        <v>314</v>
      </c>
      <c r="F450" s="100">
        <v>3</v>
      </c>
      <c r="G450" s="100" t="s">
        <v>463</v>
      </c>
      <c r="H450" s="100" t="s">
        <v>330</v>
      </c>
      <c r="I450" s="101">
        <v>971.2</v>
      </c>
      <c r="J450" s="145" t="s">
        <v>132</v>
      </c>
      <c r="K450" s="145"/>
      <c r="L450" s="145" t="s">
        <v>522</v>
      </c>
      <c r="M450" s="145" t="s">
        <v>42</v>
      </c>
      <c r="N450" s="145">
        <v>5</v>
      </c>
      <c r="O450" s="145" t="s">
        <v>41</v>
      </c>
      <c r="P450" s="100"/>
      <c r="Q450" s="102">
        <v>195.25</v>
      </c>
      <c r="R450" s="140">
        <f t="shared" si="69"/>
        <v>18.7</v>
      </c>
      <c r="S450" s="141" t="str">
        <f t="shared" si="70"/>
        <v/>
      </c>
      <c r="T450" s="103">
        <f t="shared" si="71"/>
        <v>189626.80000000002</v>
      </c>
      <c r="U450" s="103" t="e">
        <f t="shared" si="72"/>
        <v>#VALUE!</v>
      </c>
      <c r="V450" s="103" t="e">
        <f t="shared" si="73"/>
        <v>#VALUE!</v>
      </c>
      <c r="W450" s="43" t="str">
        <f t="shared" si="74"/>
        <v>W</v>
      </c>
      <c r="X450" s="43">
        <f t="shared" si="75"/>
        <v>18.7</v>
      </c>
      <c r="Y450" s="43">
        <f t="shared" si="76"/>
        <v>971.2</v>
      </c>
      <c r="Z450" s="43">
        <f>IF(R450&lt;&gt;0,IF(R450=SVS,0,IF(R450=SVSg,0,IF(R450=Stundenverrechnungssatz!G488,0,IF(R450=Stundenverrechnungssatz!I488,0,IF(R450=Stundenverrechnungssatz!K488,0,IF(R450=Stundenverrechnungssatz!M488,0,1)))))))</f>
        <v>0</v>
      </c>
      <c r="AA450" s="44"/>
    </row>
    <row r="451" spans="1:27" s="45" customFormat="1" ht="15" customHeight="1" x14ac:dyDescent="0.2">
      <c r="A451" s="99">
        <v>445</v>
      </c>
      <c r="B451" s="99">
        <v>1</v>
      </c>
      <c r="C451" s="100" t="s">
        <v>264</v>
      </c>
      <c r="D451" s="100" t="s">
        <v>326</v>
      </c>
      <c r="E451" s="100" t="s">
        <v>314</v>
      </c>
      <c r="F451" s="100">
        <v>4</v>
      </c>
      <c r="G451" s="100" t="s">
        <v>488</v>
      </c>
      <c r="H451" s="100" t="s">
        <v>338</v>
      </c>
      <c r="I451" s="101">
        <v>6.94</v>
      </c>
      <c r="J451" s="145"/>
      <c r="K451" s="145"/>
      <c r="L451" s="145" t="s">
        <v>521</v>
      </c>
      <c r="M451" s="145" t="s">
        <v>35</v>
      </c>
      <c r="N451" s="145">
        <v>5</v>
      </c>
      <c r="O451" s="145" t="s">
        <v>34</v>
      </c>
      <c r="P451" s="100"/>
      <c r="Q451" s="102">
        <v>195.25</v>
      </c>
      <c r="R451" s="140">
        <f t="shared" si="69"/>
        <v>18.7</v>
      </c>
      <c r="S451" s="141" t="str">
        <f t="shared" si="70"/>
        <v/>
      </c>
      <c r="T451" s="103">
        <f t="shared" si="71"/>
        <v>1355.0350000000001</v>
      </c>
      <c r="U451" s="103" t="e">
        <f t="shared" si="72"/>
        <v>#VALUE!</v>
      </c>
      <c r="V451" s="103" t="e">
        <f t="shared" si="73"/>
        <v>#VALUE!</v>
      </c>
      <c r="W451" s="43" t="str">
        <f t="shared" si="74"/>
        <v>C</v>
      </c>
      <c r="X451" s="43">
        <f t="shared" si="75"/>
        <v>18.7</v>
      </c>
      <c r="Y451" s="43">
        <f t="shared" si="76"/>
        <v>0</v>
      </c>
      <c r="Z451" s="43">
        <f>IF(R451&lt;&gt;0,IF(R451=SVS,0,IF(R451=SVSg,0,IF(R451=Stundenverrechnungssatz!G489,0,IF(R451=Stundenverrechnungssatz!I489,0,IF(R451=Stundenverrechnungssatz!K489,0,IF(R451=Stundenverrechnungssatz!M489,0,1)))))))</f>
        <v>0</v>
      </c>
      <c r="AA451" s="44"/>
    </row>
    <row r="452" spans="1:27" s="45" customFormat="1" ht="15" customHeight="1" x14ac:dyDescent="0.2">
      <c r="A452" s="51">
        <v>446</v>
      </c>
      <c r="B452" s="99">
        <v>1</v>
      </c>
      <c r="C452" s="100" t="s">
        <v>264</v>
      </c>
      <c r="D452" s="100" t="s">
        <v>326</v>
      </c>
      <c r="E452" s="100" t="s">
        <v>314</v>
      </c>
      <c r="F452" s="100">
        <v>5</v>
      </c>
      <c r="G452" s="100" t="s">
        <v>489</v>
      </c>
      <c r="H452" s="100" t="s">
        <v>338</v>
      </c>
      <c r="I452" s="101">
        <v>7.26</v>
      </c>
      <c r="J452" s="145"/>
      <c r="K452" s="145"/>
      <c r="L452" s="145" t="s">
        <v>521</v>
      </c>
      <c r="M452" s="145" t="s">
        <v>35</v>
      </c>
      <c r="N452" s="145">
        <v>5</v>
      </c>
      <c r="O452" s="145" t="s">
        <v>34</v>
      </c>
      <c r="P452" s="100"/>
      <c r="Q452" s="102">
        <v>195.25</v>
      </c>
      <c r="R452" s="140">
        <f t="shared" si="69"/>
        <v>18.7</v>
      </c>
      <c r="S452" s="141" t="str">
        <f t="shared" si="70"/>
        <v/>
      </c>
      <c r="T452" s="103">
        <f t="shared" si="71"/>
        <v>1417.5149999999999</v>
      </c>
      <c r="U452" s="103" t="e">
        <f t="shared" si="72"/>
        <v>#VALUE!</v>
      </c>
      <c r="V452" s="103" t="e">
        <f t="shared" si="73"/>
        <v>#VALUE!</v>
      </c>
      <c r="W452" s="43" t="str">
        <f t="shared" si="74"/>
        <v>C</v>
      </c>
      <c r="X452" s="43">
        <f t="shared" si="75"/>
        <v>18.7</v>
      </c>
      <c r="Y452" s="43">
        <f t="shared" si="76"/>
        <v>0</v>
      </c>
      <c r="Z452" s="43">
        <f>IF(R452&lt;&gt;0,IF(R452=SVS,0,IF(R452=SVSg,0,IF(R452=Stundenverrechnungssatz!G490,0,IF(R452=Stundenverrechnungssatz!I490,0,IF(R452=Stundenverrechnungssatz!K490,0,IF(R452=Stundenverrechnungssatz!M490,0,1)))))))</f>
        <v>0</v>
      </c>
      <c r="AA452" s="44"/>
    </row>
    <row r="453" spans="1:27" s="45" customFormat="1" ht="15" customHeight="1" x14ac:dyDescent="0.2">
      <c r="A453" s="99">
        <v>447</v>
      </c>
      <c r="B453" s="99">
        <v>1</v>
      </c>
      <c r="C453" s="100" t="s">
        <v>264</v>
      </c>
      <c r="D453" s="100"/>
      <c r="E453" s="100" t="s">
        <v>314</v>
      </c>
      <c r="F453" s="100">
        <v>6</v>
      </c>
      <c r="G453" s="100" t="s">
        <v>490</v>
      </c>
      <c r="H453" s="100" t="s">
        <v>338</v>
      </c>
      <c r="I453" s="101">
        <v>7.16</v>
      </c>
      <c r="J453" s="145"/>
      <c r="K453" s="145"/>
      <c r="L453" s="145" t="s">
        <v>521</v>
      </c>
      <c r="M453" s="145" t="s">
        <v>35</v>
      </c>
      <c r="N453" s="145">
        <v>1</v>
      </c>
      <c r="O453" s="145" t="s">
        <v>34</v>
      </c>
      <c r="P453" s="100"/>
      <c r="Q453" s="102">
        <v>195.25</v>
      </c>
      <c r="R453" s="140">
        <f t="shared" si="69"/>
        <v>18.7</v>
      </c>
      <c r="S453" s="141" t="str">
        <f t="shared" si="70"/>
        <v/>
      </c>
      <c r="T453" s="103">
        <f t="shared" si="71"/>
        <v>1397.99</v>
      </c>
      <c r="U453" s="103" t="e">
        <f t="shared" si="72"/>
        <v>#VALUE!</v>
      </c>
      <c r="V453" s="103" t="e">
        <f t="shared" si="73"/>
        <v>#VALUE!</v>
      </c>
      <c r="W453" s="43" t="str">
        <f t="shared" si="74"/>
        <v>C</v>
      </c>
      <c r="X453" s="43">
        <f t="shared" si="75"/>
        <v>18.7</v>
      </c>
      <c r="Y453" s="43">
        <f t="shared" si="76"/>
        <v>0</v>
      </c>
      <c r="Z453" s="43">
        <f>IF(R453&lt;&gt;0,IF(R453=SVS,0,IF(R453=SVSg,0,IF(R453=Stundenverrechnungssatz!G491,0,IF(R453=Stundenverrechnungssatz!I491,0,IF(R453=Stundenverrechnungssatz!K491,0,IF(R453=Stundenverrechnungssatz!M491,0,1)))))))</f>
        <v>0</v>
      </c>
      <c r="AA453" s="44"/>
    </row>
    <row r="454" spans="1:27" s="44" customFormat="1" ht="15" customHeight="1" x14ac:dyDescent="0.2">
      <c r="A454" s="51">
        <v>448</v>
      </c>
      <c r="B454" s="99">
        <v>1</v>
      </c>
      <c r="C454" s="100" t="s">
        <v>264</v>
      </c>
      <c r="D454" s="100"/>
      <c r="E454" s="100" t="s">
        <v>314</v>
      </c>
      <c r="F454" s="100">
        <v>7</v>
      </c>
      <c r="G454" s="100" t="s">
        <v>491</v>
      </c>
      <c r="H454" s="100" t="s">
        <v>330</v>
      </c>
      <c r="I454" s="101">
        <v>15.79</v>
      </c>
      <c r="J454" s="145"/>
      <c r="K454" s="145"/>
      <c r="L454" s="145" t="s">
        <v>518</v>
      </c>
      <c r="M454" s="145" t="s">
        <v>37</v>
      </c>
      <c r="N454" s="145">
        <v>1</v>
      </c>
      <c r="O454" s="145" t="s">
        <v>88</v>
      </c>
      <c r="P454" s="100"/>
      <c r="Q454" s="102">
        <v>39.049999999999997</v>
      </c>
      <c r="R454" s="140">
        <f t="shared" si="69"/>
        <v>18.7</v>
      </c>
      <c r="S454" s="141" t="str">
        <f t="shared" si="70"/>
        <v/>
      </c>
      <c r="T454" s="103">
        <f t="shared" si="71"/>
        <v>616.59949999999992</v>
      </c>
      <c r="U454" s="103" t="e">
        <f t="shared" si="72"/>
        <v>#VALUE!</v>
      </c>
      <c r="V454" s="103" t="e">
        <f t="shared" si="73"/>
        <v>#VALUE!</v>
      </c>
      <c r="W454" s="43" t="str">
        <f t="shared" si="74"/>
        <v>T</v>
      </c>
      <c r="X454" s="43">
        <f t="shared" si="75"/>
        <v>18.7</v>
      </c>
      <c r="Y454" s="43">
        <f t="shared" si="76"/>
        <v>0</v>
      </c>
      <c r="Z454" s="43">
        <f>IF(R454&lt;&gt;0,IF(R454=SVS,0,IF(R454=SVSg,0,IF(R454=Stundenverrechnungssatz!G492,0,IF(R454=Stundenverrechnungssatz!I492,0,IF(R454=Stundenverrechnungssatz!K492,0,IF(R454=Stundenverrechnungssatz!M492,0,1)))))))</f>
        <v>0</v>
      </c>
    </row>
    <row r="455" spans="1:27" s="45" customFormat="1" ht="15" customHeight="1" x14ac:dyDescent="0.2">
      <c r="A455" s="99">
        <v>449</v>
      </c>
      <c r="B455" s="99">
        <v>1</v>
      </c>
      <c r="C455" s="100" t="s">
        <v>264</v>
      </c>
      <c r="D455" s="100" t="s">
        <v>327</v>
      </c>
      <c r="E455" s="100" t="s">
        <v>314</v>
      </c>
      <c r="F455" s="100">
        <v>8</v>
      </c>
      <c r="G455" s="100" t="s">
        <v>468</v>
      </c>
      <c r="H455" s="100" t="s">
        <v>338</v>
      </c>
      <c r="I455" s="101">
        <v>2.27</v>
      </c>
      <c r="J455" s="145"/>
      <c r="K455" s="145"/>
      <c r="L455" s="145" t="s">
        <v>521</v>
      </c>
      <c r="M455" s="145" t="s">
        <v>35</v>
      </c>
      <c r="N455" s="145">
        <v>1</v>
      </c>
      <c r="O455" s="145" t="s">
        <v>34</v>
      </c>
      <c r="P455" s="100"/>
      <c r="Q455" s="102">
        <v>195.25</v>
      </c>
      <c r="R455" s="140">
        <f t="shared" si="69"/>
        <v>18.7</v>
      </c>
      <c r="S455" s="141" t="str">
        <f t="shared" si="70"/>
        <v/>
      </c>
      <c r="T455" s="103">
        <f t="shared" si="71"/>
        <v>443.21750000000003</v>
      </c>
      <c r="U455" s="103" t="e">
        <f t="shared" si="72"/>
        <v>#VALUE!</v>
      </c>
      <c r="V455" s="103" t="e">
        <f t="shared" si="73"/>
        <v>#VALUE!</v>
      </c>
      <c r="W455" s="43" t="str">
        <f t="shared" si="74"/>
        <v>C</v>
      </c>
      <c r="X455" s="43">
        <f t="shared" si="75"/>
        <v>18.7</v>
      </c>
      <c r="Y455" s="43">
        <f t="shared" si="76"/>
        <v>0</v>
      </c>
      <c r="Z455" s="43">
        <f>IF(R455&lt;&gt;0,IF(R455=SVS,0,IF(R455=SVSg,0,IF(R455=Stundenverrechnungssatz!G493,0,IF(R455=Stundenverrechnungssatz!I493,0,IF(R455=Stundenverrechnungssatz!K493,0,IF(R455=Stundenverrechnungssatz!M493,0,1)))))))</f>
        <v>0</v>
      </c>
      <c r="AA455" s="44"/>
    </row>
    <row r="456" spans="1:27" s="45" customFormat="1" ht="15" customHeight="1" x14ac:dyDescent="0.2">
      <c r="A456" s="51">
        <v>450</v>
      </c>
      <c r="B456" s="99">
        <v>1</v>
      </c>
      <c r="C456" s="100" t="s">
        <v>264</v>
      </c>
      <c r="D456" s="100"/>
      <c r="E456" s="100" t="s">
        <v>314</v>
      </c>
      <c r="F456" s="100">
        <v>9</v>
      </c>
      <c r="G456" s="100" t="s">
        <v>492</v>
      </c>
      <c r="H456" s="100" t="s">
        <v>330</v>
      </c>
      <c r="I456" s="101">
        <v>1.3</v>
      </c>
      <c r="J456" s="145"/>
      <c r="K456" s="145"/>
      <c r="L456" s="145" t="s">
        <v>518</v>
      </c>
      <c r="M456" s="145" t="s">
        <v>36</v>
      </c>
      <c r="N456" s="145">
        <v>0</v>
      </c>
      <c r="O456" s="145" t="s">
        <v>36</v>
      </c>
      <c r="P456" s="100"/>
      <c r="Q456" s="102">
        <v>0</v>
      </c>
      <c r="R456" s="140">
        <f t="shared" si="69"/>
        <v>18.7</v>
      </c>
      <c r="S456" s="141">
        <f t="shared" si="70"/>
        <v>1.0000000000000001E-5</v>
      </c>
      <c r="T456" s="103">
        <f t="shared" si="71"/>
        <v>0</v>
      </c>
      <c r="U456" s="103">
        <f t="shared" si="72"/>
        <v>0</v>
      </c>
      <c r="V456" s="103">
        <f t="shared" si="73"/>
        <v>0</v>
      </c>
      <c r="W456" s="43" t="str">
        <f t="shared" si="74"/>
        <v>N</v>
      </c>
      <c r="X456" s="43">
        <f t="shared" si="75"/>
        <v>18.7</v>
      </c>
      <c r="Y456" s="43">
        <f t="shared" si="76"/>
        <v>0</v>
      </c>
      <c r="Z456" s="43">
        <f>IF(R456&lt;&gt;0,IF(R456=SVS,0,IF(R456=SVSg,0,IF(R456=Stundenverrechnungssatz!G494,0,IF(R456=Stundenverrechnungssatz!I494,0,IF(R456=Stundenverrechnungssatz!K494,0,IF(R456=Stundenverrechnungssatz!M494,0,1)))))))</f>
        <v>0</v>
      </c>
      <c r="AA456" s="44"/>
    </row>
    <row r="457" spans="1:27" s="45" customFormat="1" ht="15" customHeight="1" x14ac:dyDescent="0.2">
      <c r="A457" s="99">
        <v>451</v>
      </c>
      <c r="B457" s="99">
        <v>1</v>
      </c>
      <c r="C457" s="100" t="s">
        <v>264</v>
      </c>
      <c r="D457" s="100"/>
      <c r="E457" s="100" t="s">
        <v>314</v>
      </c>
      <c r="F457" s="100">
        <v>10</v>
      </c>
      <c r="G457" s="100" t="s">
        <v>493</v>
      </c>
      <c r="H457" s="100" t="s">
        <v>330</v>
      </c>
      <c r="I457" s="101">
        <v>53.29</v>
      </c>
      <c r="J457" s="145" t="s">
        <v>132</v>
      </c>
      <c r="K457" s="145"/>
      <c r="L457" s="145" t="s">
        <v>519</v>
      </c>
      <c r="M457" s="145" t="s">
        <v>68</v>
      </c>
      <c r="N457" s="145">
        <v>5</v>
      </c>
      <c r="O457" s="145" t="s">
        <v>39</v>
      </c>
      <c r="P457" s="100"/>
      <c r="Q457" s="102">
        <v>195.25</v>
      </c>
      <c r="R457" s="140">
        <f t="shared" si="69"/>
        <v>18.7</v>
      </c>
      <c r="S457" s="141" t="str">
        <f t="shared" si="70"/>
        <v/>
      </c>
      <c r="T457" s="103">
        <f t="shared" si="71"/>
        <v>10404.872499999999</v>
      </c>
      <c r="U457" s="103" t="e">
        <f t="shared" si="72"/>
        <v>#VALUE!</v>
      </c>
      <c r="V457" s="103" t="e">
        <f t="shared" si="73"/>
        <v>#VALUE!</v>
      </c>
      <c r="W457" s="43" t="str">
        <f t="shared" si="74"/>
        <v>F</v>
      </c>
      <c r="X457" s="43">
        <f t="shared" si="75"/>
        <v>18.7</v>
      </c>
      <c r="Y457" s="43">
        <f t="shared" si="76"/>
        <v>53.29</v>
      </c>
      <c r="Z457" s="43">
        <f>IF(R457&lt;&gt;0,IF(R457=SVS,0,IF(R457=SVSg,0,IF(R457=Stundenverrechnungssatz!G495,0,IF(R457=Stundenverrechnungssatz!I495,0,IF(R457=Stundenverrechnungssatz!K495,0,IF(R457=Stundenverrechnungssatz!M495,0,1)))))))</f>
        <v>0</v>
      </c>
      <c r="AA457" s="44"/>
    </row>
    <row r="458" spans="1:27" s="45" customFormat="1" ht="15" customHeight="1" x14ac:dyDescent="0.2">
      <c r="A458" s="51">
        <v>452</v>
      </c>
      <c r="B458" s="99">
        <v>1</v>
      </c>
      <c r="C458" s="100" t="s">
        <v>264</v>
      </c>
      <c r="D458" s="100"/>
      <c r="E458" s="100" t="s">
        <v>314</v>
      </c>
      <c r="F458" s="100">
        <v>11</v>
      </c>
      <c r="G458" s="100" t="s">
        <v>461</v>
      </c>
      <c r="H458" s="100" t="s">
        <v>330</v>
      </c>
      <c r="I458" s="101">
        <v>13.98</v>
      </c>
      <c r="J458" s="145" t="s">
        <v>132</v>
      </c>
      <c r="K458" s="145"/>
      <c r="L458" s="145" t="s">
        <v>477</v>
      </c>
      <c r="M458" s="145" t="s">
        <v>96</v>
      </c>
      <c r="N458" s="145">
        <v>5</v>
      </c>
      <c r="O458" s="145" t="s">
        <v>95</v>
      </c>
      <c r="P458" s="100"/>
      <c r="Q458" s="102">
        <v>195.25</v>
      </c>
      <c r="R458" s="140">
        <f t="shared" ref="R458:R487" si="77">SVS</f>
        <v>18.7</v>
      </c>
      <c r="S458" s="141" t="str">
        <f t="shared" ref="S458:S487" si="78">IF(VLOOKUP(O458,Vorgaben,4,FALSE)=0,"",VLOOKUP(O458,Vorgaben,4,FALSE))</f>
        <v/>
      </c>
      <c r="T458" s="103">
        <f t="shared" ref="T458:T487" si="79">I458*Q458</f>
        <v>2729.5950000000003</v>
      </c>
      <c r="U458" s="103" t="e">
        <f t="shared" ref="U458:U487" si="80">T458/S458</f>
        <v>#VALUE!</v>
      </c>
      <c r="V458" s="103" t="e">
        <f t="shared" ref="V458:V487" si="81">U458*R458</f>
        <v>#VALUE!</v>
      </c>
      <c r="W458" s="43" t="str">
        <f t="shared" ref="W458:W487" si="82">LEFT(O458,1)</f>
        <v>U</v>
      </c>
      <c r="X458" s="43">
        <f t="shared" ref="X458:X487" si="83">IF(R458=SVS,R458,"")</f>
        <v>18.7</v>
      </c>
      <c r="Y458" s="43">
        <f t="shared" ref="Y458:Y487" si="84">IF(J458="x",I458,0)</f>
        <v>13.98</v>
      </c>
      <c r="Z458" s="43">
        <f>IF(R458&lt;&gt;0,IF(R458=SVS,0,IF(R458=SVSg,0,IF(R458=Stundenverrechnungssatz!G496,0,IF(R458=Stundenverrechnungssatz!I496,0,IF(R458=Stundenverrechnungssatz!K496,0,IF(R458=Stundenverrechnungssatz!M496,0,1)))))))</f>
        <v>0</v>
      </c>
      <c r="AA458" s="44"/>
    </row>
    <row r="459" spans="1:27" s="45" customFormat="1" ht="15" customHeight="1" x14ac:dyDescent="0.2">
      <c r="A459" s="99">
        <v>453</v>
      </c>
      <c r="B459" s="99">
        <v>1</v>
      </c>
      <c r="C459" s="100" t="s">
        <v>264</v>
      </c>
      <c r="D459" s="100"/>
      <c r="E459" s="100" t="s">
        <v>314</v>
      </c>
      <c r="F459" s="100">
        <v>12</v>
      </c>
      <c r="G459" s="100" t="s">
        <v>461</v>
      </c>
      <c r="H459" s="100" t="s">
        <v>330</v>
      </c>
      <c r="I459" s="101">
        <v>13.98</v>
      </c>
      <c r="J459" s="145" t="s">
        <v>132</v>
      </c>
      <c r="K459" s="145"/>
      <c r="L459" s="145" t="s">
        <v>477</v>
      </c>
      <c r="M459" s="145" t="s">
        <v>96</v>
      </c>
      <c r="N459" s="145">
        <v>5</v>
      </c>
      <c r="O459" s="145" t="s">
        <v>95</v>
      </c>
      <c r="P459" s="100"/>
      <c r="Q459" s="102">
        <v>195.25</v>
      </c>
      <c r="R459" s="140">
        <f t="shared" si="77"/>
        <v>18.7</v>
      </c>
      <c r="S459" s="141" t="str">
        <f t="shared" si="78"/>
        <v/>
      </c>
      <c r="T459" s="103">
        <f t="shared" si="79"/>
        <v>2729.5950000000003</v>
      </c>
      <c r="U459" s="103" t="e">
        <f t="shared" si="80"/>
        <v>#VALUE!</v>
      </c>
      <c r="V459" s="103" t="e">
        <f t="shared" si="81"/>
        <v>#VALUE!</v>
      </c>
      <c r="W459" s="43" t="str">
        <f t="shared" si="82"/>
        <v>U</v>
      </c>
      <c r="X459" s="43">
        <f t="shared" si="83"/>
        <v>18.7</v>
      </c>
      <c r="Y459" s="43">
        <f t="shared" si="84"/>
        <v>13.98</v>
      </c>
      <c r="Z459" s="43">
        <f>IF(R459&lt;&gt;0,IF(R459=SVS,0,IF(R459=SVSg,0,IF(R459=Stundenverrechnungssatz!G497,0,IF(R459=Stundenverrechnungssatz!I497,0,IF(R459=Stundenverrechnungssatz!K497,0,IF(R459=Stundenverrechnungssatz!M497,0,1)))))))</f>
        <v>0</v>
      </c>
      <c r="AA459" s="44"/>
    </row>
    <row r="460" spans="1:27" s="44" customFormat="1" ht="15" customHeight="1" x14ac:dyDescent="0.2">
      <c r="A460" s="51">
        <v>454</v>
      </c>
      <c r="B460" s="99">
        <v>1</v>
      </c>
      <c r="C460" s="100" t="s">
        <v>264</v>
      </c>
      <c r="D460" s="100"/>
      <c r="E460" s="100" t="s">
        <v>314</v>
      </c>
      <c r="F460" s="100">
        <v>13</v>
      </c>
      <c r="G460" s="100" t="s">
        <v>494</v>
      </c>
      <c r="H460" s="100" t="s">
        <v>338</v>
      </c>
      <c r="I460" s="101">
        <v>19.329999999999998</v>
      </c>
      <c r="J460" s="145"/>
      <c r="K460" s="145"/>
      <c r="L460" s="145" t="s">
        <v>521</v>
      </c>
      <c r="M460" s="145" t="s">
        <v>35</v>
      </c>
      <c r="N460" s="145">
        <v>5</v>
      </c>
      <c r="O460" s="145" t="s">
        <v>34</v>
      </c>
      <c r="P460" s="100"/>
      <c r="Q460" s="102">
        <v>195.25</v>
      </c>
      <c r="R460" s="140">
        <f t="shared" si="77"/>
        <v>18.7</v>
      </c>
      <c r="S460" s="141" t="str">
        <f t="shared" si="78"/>
        <v/>
      </c>
      <c r="T460" s="103">
        <f t="shared" si="79"/>
        <v>3774.1824999999999</v>
      </c>
      <c r="U460" s="103" t="e">
        <f t="shared" si="80"/>
        <v>#VALUE!</v>
      </c>
      <c r="V460" s="103" t="e">
        <f t="shared" si="81"/>
        <v>#VALUE!</v>
      </c>
      <c r="W460" s="43" t="str">
        <f t="shared" si="82"/>
        <v>C</v>
      </c>
      <c r="X460" s="43">
        <f t="shared" si="83"/>
        <v>18.7</v>
      </c>
      <c r="Y460" s="43">
        <f t="shared" si="84"/>
        <v>0</v>
      </c>
      <c r="Z460" s="43">
        <f>IF(R460&lt;&gt;0,IF(R460=SVS,0,IF(R460=SVSg,0,IF(R460=Stundenverrechnungssatz!G498,0,IF(R460=Stundenverrechnungssatz!I498,0,IF(R460=Stundenverrechnungssatz!K498,0,IF(R460=Stundenverrechnungssatz!M498,0,1)))))))</f>
        <v>0</v>
      </c>
    </row>
    <row r="461" spans="1:27" s="45" customFormat="1" ht="15" customHeight="1" x14ac:dyDescent="0.2">
      <c r="A461" s="99">
        <v>455</v>
      </c>
      <c r="B461" s="99">
        <v>1</v>
      </c>
      <c r="C461" s="100" t="s">
        <v>264</v>
      </c>
      <c r="D461" s="100"/>
      <c r="E461" s="100" t="s">
        <v>314</v>
      </c>
      <c r="F461" s="100">
        <v>14</v>
      </c>
      <c r="G461" s="100" t="s">
        <v>495</v>
      </c>
      <c r="H461" s="100" t="s">
        <v>338</v>
      </c>
      <c r="I461" s="101">
        <v>1.49</v>
      </c>
      <c r="J461" s="145"/>
      <c r="K461" s="145"/>
      <c r="L461" s="145" t="s">
        <v>521</v>
      </c>
      <c r="M461" s="145" t="s">
        <v>35</v>
      </c>
      <c r="N461" s="145">
        <v>5</v>
      </c>
      <c r="O461" s="145" t="s">
        <v>34</v>
      </c>
      <c r="P461" s="100"/>
      <c r="Q461" s="102">
        <v>195.25</v>
      </c>
      <c r="R461" s="140">
        <f t="shared" si="77"/>
        <v>18.7</v>
      </c>
      <c r="S461" s="141" t="str">
        <f t="shared" si="78"/>
        <v/>
      </c>
      <c r="T461" s="103">
        <f t="shared" si="79"/>
        <v>290.92250000000001</v>
      </c>
      <c r="U461" s="103" t="e">
        <f t="shared" si="80"/>
        <v>#VALUE!</v>
      </c>
      <c r="V461" s="103" t="e">
        <f t="shared" si="81"/>
        <v>#VALUE!</v>
      </c>
      <c r="W461" s="43" t="str">
        <f t="shared" si="82"/>
        <v>C</v>
      </c>
      <c r="X461" s="43">
        <f t="shared" si="83"/>
        <v>18.7</v>
      </c>
      <c r="Y461" s="43">
        <f t="shared" si="84"/>
        <v>0</v>
      </c>
      <c r="Z461" s="43">
        <f>IF(R461&lt;&gt;0,IF(R461=SVS,0,IF(R461=SVSg,0,IF(R461=Stundenverrechnungssatz!G499,0,IF(R461=Stundenverrechnungssatz!I499,0,IF(R461=Stundenverrechnungssatz!K499,0,IF(R461=Stundenverrechnungssatz!M499,0,1)))))))</f>
        <v>0</v>
      </c>
      <c r="AA461" s="44"/>
    </row>
    <row r="462" spans="1:27" s="45" customFormat="1" ht="15" customHeight="1" x14ac:dyDescent="0.2">
      <c r="A462" s="51">
        <v>456</v>
      </c>
      <c r="B462" s="99">
        <v>1</v>
      </c>
      <c r="C462" s="100" t="s">
        <v>264</v>
      </c>
      <c r="D462" s="100"/>
      <c r="E462" s="100" t="s">
        <v>314</v>
      </c>
      <c r="F462" s="100">
        <v>15</v>
      </c>
      <c r="G462" s="100" t="s">
        <v>461</v>
      </c>
      <c r="H462" s="100" t="s">
        <v>330</v>
      </c>
      <c r="I462" s="101">
        <v>13.98</v>
      </c>
      <c r="J462" s="145" t="s">
        <v>132</v>
      </c>
      <c r="K462" s="145"/>
      <c r="L462" s="145" t="s">
        <v>477</v>
      </c>
      <c r="M462" s="145" t="s">
        <v>96</v>
      </c>
      <c r="N462" s="145">
        <v>5</v>
      </c>
      <c r="O462" s="145" t="s">
        <v>95</v>
      </c>
      <c r="P462" s="100"/>
      <c r="Q462" s="102">
        <v>195.25</v>
      </c>
      <c r="R462" s="140">
        <f t="shared" si="77"/>
        <v>18.7</v>
      </c>
      <c r="S462" s="141" t="str">
        <f t="shared" si="78"/>
        <v/>
      </c>
      <c r="T462" s="103">
        <f t="shared" si="79"/>
        <v>2729.5950000000003</v>
      </c>
      <c r="U462" s="103" t="e">
        <f t="shared" si="80"/>
        <v>#VALUE!</v>
      </c>
      <c r="V462" s="103" t="e">
        <f t="shared" si="81"/>
        <v>#VALUE!</v>
      </c>
      <c r="W462" s="43" t="str">
        <f t="shared" si="82"/>
        <v>U</v>
      </c>
      <c r="X462" s="43">
        <f t="shared" si="83"/>
        <v>18.7</v>
      </c>
      <c r="Y462" s="43">
        <f t="shared" si="84"/>
        <v>13.98</v>
      </c>
      <c r="Z462" s="43">
        <f>IF(R462&lt;&gt;0,IF(R462=SVS,0,IF(R462=SVSg,0,IF(R462=Stundenverrechnungssatz!G500,0,IF(R462=Stundenverrechnungssatz!I500,0,IF(R462=Stundenverrechnungssatz!K500,0,IF(R462=Stundenverrechnungssatz!M500,0,1)))))))</f>
        <v>0</v>
      </c>
      <c r="AA462" s="44"/>
    </row>
    <row r="463" spans="1:27" s="45" customFormat="1" ht="15" customHeight="1" x14ac:dyDescent="0.2">
      <c r="A463" s="99">
        <v>457</v>
      </c>
      <c r="B463" s="99">
        <v>1</v>
      </c>
      <c r="C463" s="100" t="s">
        <v>264</v>
      </c>
      <c r="D463" s="100"/>
      <c r="E463" s="100" t="s">
        <v>314</v>
      </c>
      <c r="F463" s="100">
        <v>16</v>
      </c>
      <c r="G463" s="100" t="s">
        <v>461</v>
      </c>
      <c r="H463" s="100" t="s">
        <v>330</v>
      </c>
      <c r="I463" s="101">
        <v>13.98</v>
      </c>
      <c r="J463" s="145" t="s">
        <v>132</v>
      </c>
      <c r="K463" s="145"/>
      <c r="L463" s="145" t="s">
        <v>477</v>
      </c>
      <c r="M463" s="145" t="s">
        <v>96</v>
      </c>
      <c r="N463" s="145">
        <v>5</v>
      </c>
      <c r="O463" s="145" t="s">
        <v>95</v>
      </c>
      <c r="P463" s="100"/>
      <c r="Q463" s="102">
        <v>195.25</v>
      </c>
      <c r="R463" s="140">
        <f t="shared" si="77"/>
        <v>18.7</v>
      </c>
      <c r="S463" s="141" t="str">
        <f t="shared" si="78"/>
        <v/>
      </c>
      <c r="T463" s="103">
        <f t="shared" si="79"/>
        <v>2729.5950000000003</v>
      </c>
      <c r="U463" s="103" t="e">
        <f t="shared" si="80"/>
        <v>#VALUE!</v>
      </c>
      <c r="V463" s="103" t="e">
        <f t="shared" si="81"/>
        <v>#VALUE!</v>
      </c>
      <c r="W463" s="43" t="str">
        <f t="shared" si="82"/>
        <v>U</v>
      </c>
      <c r="X463" s="43">
        <f t="shared" si="83"/>
        <v>18.7</v>
      </c>
      <c r="Y463" s="43">
        <f t="shared" si="84"/>
        <v>13.98</v>
      </c>
      <c r="Z463" s="43">
        <f>IF(R463&lt;&gt;0,IF(R463=SVS,0,IF(R463=SVSg,0,IF(R463=Stundenverrechnungssatz!G501,0,IF(R463=Stundenverrechnungssatz!I501,0,IF(R463=Stundenverrechnungssatz!K501,0,IF(R463=Stundenverrechnungssatz!M501,0,1)))))))</f>
        <v>0</v>
      </c>
      <c r="AA463" s="44"/>
    </row>
    <row r="464" spans="1:27" s="45" customFormat="1" ht="15" customHeight="1" x14ac:dyDescent="0.2">
      <c r="A464" s="51">
        <v>458</v>
      </c>
      <c r="B464" s="99">
        <v>1</v>
      </c>
      <c r="C464" s="100" t="s">
        <v>264</v>
      </c>
      <c r="D464" s="100"/>
      <c r="E464" s="100" t="s">
        <v>314</v>
      </c>
      <c r="F464" s="100">
        <v>17</v>
      </c>
      <c r="G464" s="100" t="s">
        <v>496</v>
      </c>
      <c r="H464" s="100" t="s">
        <v>338</v>
      </c>
      <c r="I464" s="101">
        <v>19.329999999999998</v>
      </c>
      <c r="J464" s="145"/>
      <c r="K464" s="145"/>
      <c r="L464" s="145" t="s">
        <v>521</v>
      </c>
      <c r="M464" s="145" t="s">
        <v>35</v>
      </c>
      <c r="N464" s="145">
        <v>5</v>
      </c>
      <c r="O464" s="145" t="s">
        <v>34</v>
      </c>
      <c r="P464" s="100"/>
      <c r="Q464" s="102">
        <v>195.25</v>
      </c>
      <c r="R464" s="140">
        <f t="shared" si="77"/>
        <v>18.7</v>
      </c>
      <c r="S464" s="141" t="str">
        <f t="shared" si="78"/>
        <v/>
      </c>
      <c r="T464" s="103">
        <f t="shared" si="79"/>
        <v>3774.1824999999999</v>
      </c>
      <c r="U464" s="103" t="e">
        <f t="shared" si="80"/>
        <v>#VALUE!</v>
      </c>
      <c r="V464" s="103" t="e">
        <f t="shared" si="81"/>
        <v>#VALUE!</v>
      </c>
      <c r="W464" s="43" t="str">
        <f t="shared" si="82"/>
        <v>C</v>
      </c>
      <c r="X464" s="43">
        <f t="shared" si="83"/>
        <v>18.7</v>
      </c>
      <c r="Y464" s="43">
        <f t="shared" si="84"/>
        <v>0</v>
      </c>
      <c r="Z464" s="43">
        <f>IF(R464&lt;&gt;0,IF(R464=SVS,0,IF(R464=SVSg,0,IF(R464=Stundenverrechnungssatz!G502,0,IF(R464=Stundenverrechnungssatz!I502,0,IF(R464=Stundenverrechnungssatz!K502,0,IF(R464=Stundenverrechnungssatz!M502,0,1)))))))</f>
        <v>0</v>
      </c>
      <c r="AA464" s="44"/>
    </row>
    <row r="465" spans="1:27" s="45" customFormat="1" ht="15" customHeight="1" x14ac:dyDescent="0.2">
      <c r="A465" s="99">
        <v>459</v>
      </c>
      <c r="B465" s="99">
        <v>1</v>
      </c>
      <c r="C465" s="100" t="s">
        <v>264</v>
      </c>
      <c r="D465" s="100"/>
      <c r="E465" s="100" t="s">
        <v>314</v>
      </c>
      <c r="F465" s="100">
        <v>18</v>
      </c>
      <c r="G465" s="100" t="s">
        <v>497</v>
      </c>
      <c r="H465" s="100" t="s">
        <v>338</v>
      </c>
      <c r="I465" s="101">
        <v>1.49</v>
      </c>
      <c r="J465" s="145"/>
      <c r="K465" s="145"/>
      <c r="L465" s="145" t="s">
        <v>521</v>
      </c>
      <c r="M465" s="145" t="s">
        <v>35</v>
      </c>
      <c r="N465" s="145">
        <v>5</v>
      </c>
      <c r="O465" s="145" t="s">
        <v>34</v>
      </c>
      <c r="P465" s="100"/>
      <c r="Q465" s="102">
        <v>195.25</v>
      </c>
      <c r="R465" s="140">
        <f t="shared" si="77"/>
        <v>18.7</v>
      </c>
      <c r="S465" s="141" t="str">
        <f t="shared" si="78"/>
        <v/>
      </c>
      <c r="T465" s="103">
        <f t="shared" si="79"/>
        <v>290.92250000000001</v>
      </c>
      <c r="U465" s="103" t="e">
        <f t="shared" si="80"/>
        <v>#VALUE!</v>
      </c>
      <c r="V465" s="103" t="e">
        <f t="shared" si="81"/>
        <v>#VALUE!</v>
      </c>
      <c r="W465" s="43" t="str">
        <f t="shared" si="82"/>
        <v>C</v>
      </c>
      <c r="X465" s="43">
        <f t="shared" si="83"/>
        <v>18.7</v>
      </c>
      <c r="Y465" s="43">
        <f t="shared" si="84"/>
        <v>0</v>
      </c>
      <c r="Z465" s="43">
        <f>IF(R465&lt;&gt;0,IF(R465=SVS,0,IF(R465=SVSg,0,IF(R465=Stundenverrechnungssatz!G503,0,IF(R465=Stundenverrechnungssatz!I503,0,IF(R465=Stundenverrechnungssatz!K503,0,IF(R465=Stundenverrechnungssatz!M503,0,1)))))))</f>
        <v>0</v>
      </c>
      <c r="AA465" s="44"/>
    </row>
    <row r="466" spans="1:27" s="45" customFormat="1" ht="15" customHeight="1" x14ac:dyDescent="0.2">
      <c r="A466" s="51">
        <v>460</v>
      </c>
      <c r="B466" s="99">
        <v>1</v>
      </c>
      <c r="C466" s="100" t="s">
        <v>264</v>
      </c>
      <c r="D466" s="100"/>
      <c r="E466" s="100" t="s">
        <v>314</v>
      </c>
      <c r="F466" s="100">
        <v>19</v>
      </c>
      <c r="G466" s="100" t="s">
        <v>461</v>
      </c>
      <c r="H466" s="100" t="s">
        <v>330</v>
      </c>
      <c r="I466" s="101">
        <v>13.98</v>
      </c>
      <c r="J466" s="145" t="s">
        <v>132</v>
      </c>
      <c r="K466" s="145"/>
      <c r="L466" s="145" t="s">
        <v>477</v>
      </c>
      <c r="M466" s="145" t="s">
        <v>96</v>
      </c>
      <c r="N466" s="145">
        <v>5</v>
      </c>
      <c r="O466" s="145" t="s">
        <v>95</v>
      </c>
      <c r="P466" s="100"/>
      <c r="Q466" s="102">
        <v>195.25</v>
      </c>
      <c r="R466" s="140">
        <f t="shared" si="77"/>
        <v>18.7</v>
      </c>
      <c r="S466" s="141" t="str">
        <f t="shared" si="78"/>
        <v/>
      </c>
      <c r="T466" s="103">
        <f t="shared" si="79"/>
        <v>2729.5950000000003</v>
      </c>
      <c r="U466" s="103" t="e">
        <f t="shared" si="80"/>
        <v>#VALUE!</v>
      </c>
      <c r="V466" s="103" t="e">
        <f t="shared" si="81"/>
        <v>#VALUE!</v>
      </c>
      <c r="W466" s="43" t="str">
        <f t="shared" si="82"/>
        <v>U</v>
      </c>
      <c r="X466" s="43">
        <f t="shared" si="83"/>
        <v>18.7</v>
      </c>
      <c r="Y466" s="43">
        <f t="shared" si="84"/>
        <v>13.98</v>
      </c>
      <c r="Z466" s="43">
        <f>IF(R466&lt;&gt;0,IF(R466=SVS,0,IF(R466=SVSg,0,IF(R466=Stundenverrechnungssatz!G504,0,IF(R466=Stundenverrechnungssatz!I504,0,IF(R466=Stundenverrechnungssatz!K504,0,IF(R466=Stundenverrechnungssatz!M504,0,1)))))))</f>
        <v>0</v>
      </c>
      <c r="AA466" s="44"/>
    </row>
    <row r="467" spans="1:27" s="45" customFormat="1" ht="15" customHeight="1" x14ac:dyDescent="0.2">
      <c r="A467" s="99">
        <v>461</v>
      </c>
      <c r="B467" s="99">
        <v>1</v>
      </c>
      <c r="C467" s="100" t="s">
        <v>264</v>
      </c>
      <c r="D467" s="100"/>
      <c r="E467" s="100" t="s">
        <v>314</v>
      </c>
      <c r="F467" s="100">
        <v>20</v>
      </c>
      <c r="G467" s="100" t="s">
        <v>461</v>
      </c>
      <c r="H467" s="100" t="s">
        <v>330</v>
      </c>
      <c r="I467" s="101">
        <v>13.98</v>
      </c>
      <c r="J467" s="145" t="s">
        <v>132</v>
      </c>
      <c r="K467" s="145"/>
      <c r="L467" s="145" t="s">
        <v>477</v>
      </c>
      <c r="M467" s="145" t="s">
        <v>96</v>
      </c>
      <c r="N467" s="145">
        <v>5</v>
      </c>
      <c r="O467" s="145" t="s">
        <v>95</v>
      </c>
      <c r="P467" s="100"/>
      <c r="Q467" s="102">
        <v>195.25</v>
      </c>
      <c r="R467" s="140">
        <f t="shared" si="77"/>
        <v>18.7</v>
      </c>
      <c r="S467" s="141" t="str">
        <f t="shared" si="78"/>
        <v/>
      </c>
      <c r="T467" s="103">
        <f t="shared" si="79"/>
        <v>2729.5950000000003</v>
      </c>
      <c r="U467" s="103" t="e">
        <f t="shared" si="80"/>
        <v>#VALUE!</v>
      </c>
      <c r="V467" s="103" t="e">
        <f t="shared" si="81"/>
        <v>#VALUE!</v>
      </c>
      <c r="W467" s="43" t="str">
        <f t="shared" si="82"/>
        <v>U</v>
      </c>
      <c r="X467" s="43">
        <f t="shared" si="83"/>
        <v>18.7</v>
      </c>
      <c r="Y467" s="43">
        <f t="shared" si="84"/>
        <v>13.98</v>
      </c>
      <c r="Z467" s="43">
        <f>IF(R467&lt;&gt;0,IF(R467=SVS,0,IF(R467=SVSg,0,IF(R467=Stundenverrechnungssatz!G505,0,IF(R467=Stundenverrechnungssatz!I505,0,IF(R467=Stundenverrechnungssatz!K505,0,IF(R467=Stundenverrechnungssatz!M505,0,1)))))))</f>
        <v>0</v>
      </c>
      <c r="AA467" s="44"/>
    </row>
    <row r="468" spans="1:27" s="45" customFormat="1" ht="15" customHeight="1" x14ac:dyDescent="0.2">
      <c r="A468" s="51">
        <v>462</v>
      </c>
      <c r="B468" s="99">
        <v>1</v>
      </c>
      <c r="C468" s="100" t="s">
        <v>264</v>
      </c>
      <c r="D468" s="100"/>
      <c r="E468" s="100" t="s">
        <v>314</v>
      </c>
      <c r="F468" s="100">
        <v>21</v>
      </c>
      <c r="G468" s="100" t="s">
        <v>498</v>
      </c>
      <c r="H468" s="100" t="s">
        <v>338</v>
      </c>
      <c r="I468" s="101">
        <v>19.329999999999998</v>
      </c>
      <c r="J468" s="145"/>
      <c r="K468" s="145"/>
      <c r="L468" s="145" t="s">
        <v>521</v>
      </c>
      <c r="M468" s="145" t="s">
        <v>35</v>
      </c>
      <c r="N468" s="145">
        <v>5</v>
      </c>
      <c r="O468" s="145" t="s">
        <v>34</v>
      </c>
      <c r="P468" s="100"/>
      <c r="Q468" s="102">
        <v>195.25</v>
      </c>
      <c r="R468" s="140">
        <f t="shared" si="77"/>
        <v>18.7</v>
      </c>
      <c r="S468" s="141" t="str">
        <f t="shared" si="78"/>
        <v/>
      </c>
      <c r="T468" s="103">
        <f t="shared" si="79"/>
        <v>3774.1824999999999</v>
      </c>
      <c r="U468" s="103" t="e">
        <f t="shared" si="80"/>
        <v>#VALUE!</v>
      </c>
      <c r="V468" s="103" t="e">
        <f t="shared" si="81"/>
        <v>#VALUE!</v>
      </c>
      <c r="W468" s="43" t="str">
        <f t="shared" si="82"/>
        <v>C</v>
      </c>
      <c r="X468" s="43">
        <f t="shared" si="83"/>
        <v>18.7</v>
      </c>
      <c r="Y468" s="43">
        <f t="shared" si="84"/>
        <v>0</v>
      </c>
      <c r="Z468" s="43">
        <f>IF(R468&lt;&gt;0,IF(R468=SVS,0,IF(R468=SVSg,0,IF(R468=Stundenverrechnungssatz!G506,0,IF(R468=Stundenverrechnungssatz!I506,0,IF(R468=Stundenverrechnungssatz!K506,0,IF(R468=Stundenverrechnungssatz!M506,0,1)))))))</f>
        <v>0</v>
      </c>
      <c r="AA468" s="44"/>
    </row>
    <row r="469" spans="1:27" s="45" customFormat="1" ht="15" customHeight="1" x14ac:dyDescent="0.2">
      <c r="A469" s="99">
        <v>463</v>
      </c>
      <c r="B469" s="99">
        <v>1</v>
      </c>
      <c r="C469" s="100" t="s">
        <v>264</v>
      </c>
      <c r="D469" s="100"/>
      <c r="E469" s="100" t="s">
        <v>314</v>
      </c>
      <c r="F469" s="100">
        <v>22</v>
      </c>
      <c r="G469" s="100" t="s">
        <v>499</v>
      </c>
      <c r="H469" s="100" t="s">
        <v>338</v>
      </c>
      <c r="I469" s="101">
        <v>1.49</v>
      </c>
      <c r="J469" s="145"/>
      <c r="K469" s="145"/>
      <c r="L469" s="145" t="s">
        <v>521</v>
      </c>
      <c r="M469" s="145" t="s">
        <v>35</v>
      </c>
      <c r="N469" s="145">
        <v>5</v>
      </c>
      <c r="O469" s="145" t="s">
        <v>34</v>
      </c>
      <c r="P469" s="100"/>
      <c r="Q469" s="102">
        <v>195.25</v>
      </c>
      <c r="R469" s="140">
        <f t="shared" si="77"/>
        <v>18.7</v>
      </c>
      <c r="S469" s="141" t="str">
        <f t="shared" si="78"/>
        <v/>
      </c>
      <c r="T469" s="103">
        <f t="shared" si="79"/>
        <v>290.92250000000001</v>
      </c>
      <c r="U469" s="103" t="e">
        <f t="shared" si="80"/>
        <v>#VALUE!</v>
      </c>
      <c r="V469" s="103" t="e">
        <f t="shared" si="81"/>
        <v>#VALUE!</v>
      </c>
      <c r="W469" s="43" t="str">
        <f t="shared" si="82"/>
        <v>C</v>
      </c>
      <c r="X469" s="43">
        <f t="shared" si="83"/>
        <v>18.7</v>
      </c>
      <c r="Y469" s="43">
        <f t="shared" si="84"/>
        <v>0</v>
      </c>
      <c r="Z469" s="43">
        <f>IF(R469&lt;&gt;0,IF(R469=SVS,0,IF(R469=SVSg,0,IF(R469=Stundenverrechnungssatz!G507,0,IF(R469=Stundenverrechnungssatz!I507,0,IF(R469=Stundenverrechnungssatz!K507,0,IF(R469=Stundenverrechnungssatz!M507,0,1)))))))</f>
        <v>0</v>
      </c>
      <c r="AA469" s="44"/>
    </row>
    <row r="470" spans="1:27" s="45" customFormat="1" ht="15" customHeight="1" x14ac:dyDescent="0.2">
      <c r="A470" s="51">
        <v>464</v>
      </c>
      <c r="B470" s="99">
        <v>1</v>
      </c>
      <c r="C470" s="100" t="s">
        <v>264</v>
      </c>
      <c r="D470" s="100"/>
      <c r="E470" s="100" t="s">
        <v>314</v>
      </c>
      <c r="F470" s="100">
        <v>23</v>
      </c>
      <c r="G470" s="100" t="s">
        <v>459</v>
      </c>
      <c r="H470" s="100" t="s">
        <v>330</v>
      </c>
      <c r="I470" s="101">
        <v>16.14</v>
      </c>
      <c r="J470" s="145" t="s">
        <v>132</v>
      </c>
      <c r="K470" s="145"/>
      <c r="L470" s="145" t="s">
        <v>45</v>
      </c>
      <c r="M470" s="145" t="s">
        <v>31</v>
      </c>
      <c r="N470" s="145">
        <v>2</v>
      </c>
      <c r="O470" s="145" t="s">
        <v>53</v>
      </c>
      <c r="P470" s="100"/>
      <c r="Q470" s="102">
        <v>78.099999999999994</v>
      </c>
      <c r="R470" s="140">
        <f t="shared" si="77"/>
        <v>18.7</v>
      </c>
      <c r="S470" s="141" t="str">
        <f t="shared" si="78"/>
        <v/>
      </c>
      <c r="T470" s="103">
        <f t="shared" si="79"/>
        <v>1260.5339999999999</v>
      </c>
      <c r="U470" s="103" t="e">
        <f t="shared" si="80"/>
        <v>#VALUE!</v>
      </c>
      <c r="V470" s="103" t="e">
        <f t="shared" si="81"/>
        <v>#VALUE!</v>
      </c>
      <c r="W470" s="43" t="str">
        <f t="shared" si="82"/>
        <v>A</v>
      </c>
      <c r="X470" s="43">
        <f t="shared" si="83"/>
        <v>18.7</v>
      </c>
      <c r="Y470" s="43">
        <f t="shared" si="84"/>
        <v>16.14</v>
      </c>
      <c r="Z470" s="43">
        <f>IF(R470&lt;&gt;0,IF(R470=SVS,0,IF(R470=SVSg,0,IF(R470=Stundenverrechnungssatz!G508,0,IF(R470=Stundenverrechnungssatz!I508,0,IF(R470=Stundenverrechnungssatz!K508,0,IF(R470=Stundenverrechnungssatz!M508,0,1)))))))</f>
        <v>0</v>
      </c>
      <c r="AA470" s="44"/>
    </row>
    <row r="471" spans="1:27" s="45" customFormat="1" ht="15" customHeight="1" x14ac:dyDescent="0.2">
      <c r="A471" s="99">
        <v>465</v>
      </c>
      <c r="B471" s="99">
        <v>1</v>
      </c>
      <c r="C471" s="100" t="s">
        <v>264</v>
      </c>
      <c r="D471" s="100"/>
      <c r="E471" s="100" t="s">
        <v>314</v>
      </c>
      <c r="F471" s="100">
        <v>24</v>
      </c>
      <c r="G471" s="100" t="s">
        <v>500</v>
      </c>
      <c r="H471" s="100" t="s">
        <v>330</v>
      </c>
      <c r="I471" s="101">
        <v>10.32</v>
      </c>
      <c r="J471" s="145" t="s">
        <v>132</v>
      </c>
      <c r="K471" s="145"/>
      <c r="L471" s="145" t="s">
        <v>477</v>
      </c>
      <c r="M471" s="145" t="s">
        <v>96</v>
      </c>
      <c r="N471" s="145">
        <v>2</v>
      </c>
      <c r="O471" s="145" t="s">
        <v>97</v>
      </c>
      <c r="P471" s="100"/>
      <c r="Q471" s="102">
        <v>78.099999999999994</v>
      </c>
      <c r="R471" s="140">
        <f t="shared" si="77"/>
        <v>18.7</v>
      </c>
      <c r="S471" s="141" t="str">
        <f t="shared" si="78"/>
        <v/>
      </c>
      <c r="T471" s="103">
        <f t="shared" si="79"/>
        <v>805.99199999999996</v>
      </c>
      <c r="U471" s="103" t="e">
        <f t="shared" si="80"/>
        <v>#VALUE!</v>
      </c>
      <c r="V471" s="103" t="e">
        <f t="shared" si="81"/>
        <v>#VALUE!</v>
      </c>
      <c r="W471" s="43" t="str">
        <f t="shared" si="82"/>
        <v>U</v>
      </c>
      <c r="X471" s="43">
        <f t="shared" si="83"/>
        <v>18.7</v>
      </c>
      <c r="Y471" s="43">
        <f t="shared" si="84"/>
        <v>10.32</v>
      </c>
      <c r="Z471" s="43">
        <f>IF(R471&lt;&gt;0,IF(R471=SVS,0,IF(R471=SVSg,0,IF(R471=Stundenverrechnungssatz!G509,0,IF(R471=Stundenverrechnungssatz!I509,0,IF(R471=Stundenverrechnungssatz!K509,0,IF(R471=Stundenverrechnungssatz!M509,0,1)))))))</f>
        <v>0</v>
      </c>
      <c r="AA471" s="44"/>
    </row>
    <row r="472" spans="1:27" s="45" customFormat="1" ht="15" customHeight="1" x14ac:dyDescent="0.2">
      <c r="A472" s="51">
        <v>466</v>
      </c>
      <c r="B472" s="99">
        <v>1</v>
      </c>
      <c r="C472" s="100" t="s">
        <v>264</v>
      </c>
      <c r="D472" s="100"/>
      <c r="E472" s="100" t="s">
        <v>314</v>
      </c>
      <c r="F472" s="100">
        <v>25</v>
      </c>
      <c r="G472" s="100" t="s">
        <v>501</v>
      </c>
      <c r="H472" s="100" t="s">
        <v>338</v>
      </c>
      <c r="I472" s="101">
        <v>5.21</v>
      </c>
      <c r="J472" s="145"/>
      <c r="K472" s="145"/>
      <c r="L472" s="145" t="s">
        <v>521</v>
      </c>
      <c r="M472" s="145" t="s">
        <v>35</v>
      </c>
      <c r="N472" s="145">
        <v>5</v>
      </c>
      <c r="O472" s="145" t="s">
        <v>34</v>
      </c>
      <c r="P472" s="100"/>
      <c r="Q472" s="102">
        <v>195.25</v>
      </c>
      <c r="R472" s="140">
        <f t="shared" si="77"/>
        <v>18.7</v>
      </c>
      <c r="S472" s="141" t="str">
        <f t="shared" si="78"/>
        <v/>
      </c>
      <c r="T472" s="103">
        <f t="shared" si="79"/>
        <v>1017.2524999999999</v>
      </c>
      <c r="U472" s="103" t="e">
        <f t="shared" si="80"/>
        <v>#VALUE!</v>
      </c>
      <c r="V472" s="103" t="e">
        <f t="shared" si="81"/>
        <v>#VALUE!</v>
      </c>
      <c r="W472" s="43" t="str">
        <f t="shared" si="82"/>
        <v>C</v>
      </c>
      <c r="X472" s="43">
        <f t="shared" si="83"/>
        <v>18.7</v>
      </c>
      <c r="Y472" s="43">
        <f t="shared" si="84"/>
        <v>0</v>
      </c>
      <c r="Z472" s="43">
        <f>IF(R472&lt;&gt;0,IF(R472=SVS,0,IF(R472=SVSg,0,IF(R472=Stundenverrechnungssatz!G510,0,IF(R472=Stundenverrechnungssatz!I510,0,IF(R472=Stundenverrechnungssatz!K510,0,IF(R472=Stundenverrechnungssatz!M510,0,1)))))))</f>
        <v>0</v>
      </c>
      <c r="AA472" s="44"/>
    </row>
    <row r="473" spans="1:27" s="44" customFormat="1" ht="15" customHeight="1" x14ac:dyDescent="0.2">
      <c r="A473" s="99">
        <v>467</v>
      </c>
      <c r="B473" s="99">
        <v>1</v>
      </c>
      <c r="C473" s="100" t="s">
        <v>264</v>
      </c>
      <c r="D473" s="100"/>
      <c r="E473" s="100" t="s">
        <v>314</v>
      </c>
      <c r="F473" s="100">
        <v>26</v>
      </c>
      <c r="G473" s="100" t="s">
        <v>502</v>
      </c>
      <c r="H473" s="100" t="s">
        <v>338</v>
      </c>
      <c r="I473" s="101">
        <v>2.2799999999999998</v>
      </c>
      <c r="J473" s="145"/>
      <c r="K473" s="145"/>
      <c r="L473" s="145" t="s">
        <v>521</v>
      </c>
      <c r="M473" s="145" t="s">
        <v>35</v>
      </c>
      <c r="N473" s="145">
        <v>5</v>
      </c>
      <c r="O473" s="145" t="s">
        <v>34</v>
      </c>
      <c r="P473" s="100"/>
      <c r="Q473" s="102">
        <v>195.25</v>
      </c>
      <c r="R473" s="140">
        <f t="shared" si="77"/>
        <v>18.7</v>
      </c>
      <c r="S473" s="141" t="str">
        <f t="shared" si="78"/>
        <v/>
      </c>
      <c r="T473" s="103">
        <f t="shared" si="79"/>
        <v>445.16999999999996</v>
      </c>
      <c r="U473" s="103" t="e">
        <f t="shared" si="80"/>
        <v>#VALUE!</v>
      </c>
      <c r="V473" s="103" t="e">
        <f t="shared" si="81"/>
        <v>#VALUE!</v>
      </c>
      <c r="W473" s="43" t="str">
        <f t="shared" si="82"/>
        <v>C</v>
      </c>
      <c r="X473" s="43">
        <f t="shared" si="83"/>
        <v>18.7</v>
      </c>
      <c r="Y473" s="43">
        <f t="shared" si="84"/>
        <v>0</v>
      </c>
      <c r="Z473" s="43">
        <f>IF(R473&lt;&gt;0,IF(R473=SVS,0,IF(R473=SVSg,0,IF(R473=Stundenverrechnungssatz!G511,0,IF(R473=Stundenverrechnungssatz!I511,0,IF(R473=Stundenverrechnungssatz!K511,0,IF(R473=Stundenverrechnungssatz!M511,0,1)))))))</f>
        <v>0</v>
      </c>
    </row>
    <row r="474" spans="1:27" s="44" customFormat="1" ht="15" customHeight="1" x14ac:dyDescent="0.2">
      <c r="A474" s="51">
        <v>468</v>
      </c>
      <c r="B474" s="99">
        <v>1</v>
      </c>
      <c r="C474" s="100" t="s">
        <v>264</v>
      </c>
      <c r="D474" s="100"/>
      <c r="E474" s="100" t="s">
        <v>314</v>
      </c>
      <c r="F474" s="100">
        <v>27</v>
      </c>
      <c r="G474" s="100" t="s">
        <v>503</v>
      </c>
      <c r="H474" s="100" t="s">
        <v>330</v>
      </c>
      <c r="I474" s="101">
        <v>27.45</v>
      </c>
      <c r="J474" s="145" t="s">
        <v>132</v>
      </c>
      <c r="K474" s="145"/>
      <c r="L474" s="145" t="s">
        <v>516</v>
      </c>
      <c r="M474" s="145" t="s">
        <v>40</v>
      </c>
      <c r="N474" s="145">
        <v>1</v>
      </c>
      <c r="O474" s="145" t="s">
        <v>61</v>
      </c>
      <c r="P474" s="100"/>
      <c r="Q474" s="102">
        <v>39.049999999999997</v>
      </c>
      <c r="R474" s="140">
        <f t="shared" si="77"/>
        <v>18.7</v>
      </c>
      <c r="S474" s="141" t="str">
        <f t="shared" si="78"/>
        <v/>
      </c>
      <c r="T474" s="103">
        <f t="shared" si="79"/>
        <v>1071.9224999999999</v>
      </c>
      <c r="U474" s="103" t="e">
        <f t="shared" si="80"/>
        <v>#VALUE!</v>
      </c>
      <c r="V474" s="103" t="e">
        <f t="shared" si="81"/>
        <v>#VALUE!</v>
      </c>
      <c r="W474" s="43" t="str">
        <f t="shared" si="82"/>
        <v>D</v>
      </c>
      <c r="X474" s="43">
        <f t="shared" si="83"/>
        <v>18.7</v>
      </c>
      <c r="Y474" s="43">
        <f t="shared" si="84"/>
        <v>27.45</v>
      </c>
      <c r="Z474" s="43">
        <f>IF(R474&lt;&gt;0,IF(R474=SVS,0,IF(R474=SVSg,0,IF(R474=Stundenverrechnungssatz!G512,0,IF(R474=Stundenverrechnungssatz!I512,0,IF(R474=Stundenverrechnungssatz!K512,0,IF(R474=Stundenverrechnungssatz!M512,0,1)))))))</f>
        <v>0</v>
      </c>
    </row>
    <row r="475" spans="1:27" s="45" customFormat="1" ht="15" customHeight="1" x14ac:dyDescent="0.2">
      <c r="A475" s="99">
        <v>469</v>
      </c>
      <c r="B475" s="99">
        <v>1</v>
      </c>
      <c r="C475" s="100" t="s">
        <v>264</v>
      </c>
      <c r="D475" s="100"/>
      <c r="E475" s="100" t="s">
        <v>314</v>
      </c>
      <c r="F475" s="100">
        <v>28</v>
      </c>
      <c r="G475" s="100" t="s">
        <v>504</v>
      </c>
      <c r="H475" s="100" t="s">
        <v>330</v>
      </c>
      <c r="I475" s="101">
        <v>8.1199999999999992</v>
      </c>
      <c r="J475" s="145" t="s">
        <v>132</v>
      </c>
      <c r="K475" s="145"/>
      <c r="L475" s="145" t="s">
        <v>519</v>
      </c>
      <c r="M475" s="145" t="s">
        <v>68</v>
      </c>
      <c r="N475" s="145">
        <v>5</v>
      </c>
      <c r="O475" s="145" t="s">
        <v>39</v>
      </c>
      <c r="P475" s="100"/>
      <c r="Q475" s="102">
        <v>195.25</v>
      </c>
      <c r="R475" s="140">
        <f t="shared" si="77"/>
        <v>18.7</v>
      </c>
      <c r="S475" s="141" t="str">
        <f t="shared" si="78"/>
        <v/>
      </c>
      <c r="T475" s="103">
        <f t="shared" si="79"/>
        <v>1585.4299999999998</v>
      </c>
      <c r="U475" s="103" t="e">
        <f t="shared" si="80"/>
        <v>#VALUE!</v>
      </c>
      <c r="V475" s="103" t="e">
        <f t="shared" si="81"/>
        <v>#VALUE!</v>
      </c>
      <c r="W475" s="43" t="str">
        <f t="shared" si="82"/>
        <v>F</v>
      </c>
      <c r="X475" s="43">
        <f t="shared" si="83"/>
        <v>18.7</v>
      </c>
      <c r="Y475" s="43">
        <f t="shared" si="84"/>
        <v>8.1199999999999992</v>
      </c>
      <c r="Z475" s="43">
        <f>IF(R475&lt;&gt;0,IF(R475=SVS,0,IF(R475=SVSg,0,IF(R475=Stundenverrechnungssatz!G513,0,IF(R475=Stundenverrechnungssatz!I513,0,IF(R475=Stundenverrechnungssatz!K513,0,IF(R475=Stundenverrechnungssatz!M513,0,1)))))))</f>
        <v>0</v>
      </c>
      <c r="AA475" s="44"/>
    </row>
    <row r="476" spans="1:27" s="44" customFormat="1" ht="15" customHeight="1" x14ac:dyDescent="0.2">
      <c r="A476" s="51">
        <v>470</v>
      </c>
      <c r="B476" s="99">
        <v>1</v>
      </c>
      <c r="C476" s="100" t="s">
        <v>264</v>
      </c>
      <c r="D476" s="100"/>
      <c r="E476" s="100" t="s">
        <v>314</v>
      </c>
      <c r="F476" s="100">
        <v>29</v>
      </c>
      <c r="G476" s="100" t="s">
        <v>504</v>
      </c>
      <c r="H476" s="100" t="s">
        <v>330</v>
      </c>
      <c r="I476" s="101">
        <v>8.44</v>
      </c>
      <c r="J476" s="145" t="s">
        <v>132</v>
      </c>
      <c r="K476" s="145"/>
      <c r="L476" s="145" t="s">
        <v>519</v>
      </c>
      <c r="M476" s="145" t="s">
        <v>68</v>
      </c>
      <c r="N476" s="145">
        <v>5</v>
      </c>
      <c r="O476" s="145" t="s">
        <v>39</v>
      </c>
      <c r="P476" s="100"/>
      <c r="Q476" s="102">
        <v>195.25</v>
      </c>
      <c r="R476" s="140">
        <f t="shared" si="77"/>
        <v>18.7</v>
      </c>
      <c r="S476" s="141" t="str">
        <f t="shared" si="78"/>
        <v/>
      </c>
      <c r="T476" s="103">
        <f t="shared" si="79"/>
        <v>1647.9099999999999</v>
      </c>
      <c r="U476" s="103" t="e">
        <f t="shared" si="80"/>
        <v>#VALUE!</v>
      </c>
      <c r="V476" s="103" t="e">
        <f t="shared" si="81"/>
        <v>#VALUE!</v>
      </c>
      <c r="W476" s="43" t="str">
        <f t="shared" si="82"/>
        <v>F</v>
      </c>
      <c r="X476" s="43">
        <f t="shared" si="83"/>
        <v>18.7</v>
      </c>
      <c r="Y476" s="43">
        <f t="shared" si="84"/>
        <v>8.44</v>
      </c>
      <c r="Z476" s="43">
        <f>IF(R476&lt;&gt;0,IF(R476=SVS,0,IF(R476=SVSg,0,IF(R476=Stundenverrechnungssatz!G514,0,IF(R476=Stundenverrechnungssatz!I514,0,IF(R476=Stundenverrechnungssatz!K514,0,IF(R476=Stundenverrechnungssatz!M514,0,1)))))))</f>
        <v>0</v>
      </c>
    </row>
    <row r="477" spans="1:27" s="44" customFormat="1" ht="15" customHeight="1" x14ac:dyDescent="0.2">
      <c r="A477" s="99">
        <v>471</v>
      </c>
      <c r="B477" s="99">
        <v>1</v>
      </c>
      <c r="C477" s="100" t="s">
        <v>264</v>
      </c>
      <c r="D477" s="100" t="s">
        <v>328</v>
      </c>
      <c r="E477" s="100" t="s">
        <v>314</v>
      </c>
      <c r="F477" s="100">
        <v>30</v>
      </c>
      <c r="G477" s="100" t="s">
        <v>489</v>
      </c>
      <c r="H477" s="100" t="s">
        <v>338</v>
      </c>
      <c r="I477" s="101">
        <v>5.78</v>
      </c>
      <c r="J477" s="145"/>
      <c r="K477" s="145"/>
      <c r="L477" s="145" t="s">
        <v>521</v>
      </c>
      <c r="M477" s="145" t="s">
        <v>35</v>
      </c>
      <c r="N477" s="145">
        <v>5</v>
      </c>
      <c r="O477" s="145" t="s">
        <v>34</v>
      </c>
      <c r="P477" s="100"/>
      <c r="Q477" s="102">
        <v>195.25</v>
      </c>
      <c r="R477" s="140">
        <f t="shared" si="77"/>
        <v>18.7</v>
      </c>
      <c r="S477" s="141" t="str">
        <f t="shared" si="78"/>
        <v/>
      </c>
      <c r="T477" s="103">
        <f t="shared" si="79"/>
        <v>1128.5450000000001</v>
      </c>
      <c r="U477" s="103" t="e">
        <f t="shared" si="80"/>
        <v>#VALUE!</v>
      </c>
      <c r="V477" s="103" t="e">
        <f t="shared" si="81"/>
        <v>#VALUE!</v>
      </c>
      <c r="W477" s="43" t="str">
        <f t="shared" si="82"/>
        <v>C</v>
      </c>
      <c r="X477" s="43">
        <f t="shared" si="83"/>
        <v>18.7</v>
      </c>
      <c r="Y477" s="43">
        <f t="shared" si="84"/>
        <v>0</v>
      </c>
      <c r="Z477" s="43">
        <f>IF(R477&lt;&gt;0,IF(R477=SVS,0,IF(R477=SVSg,0,IF(R477=Stundenverrechnungssatz!G515,0,IF(R477=Stundenverrechnungssatz!I515,0,IF(R477=Stundenverrechnungssatz!K515,0,IF(R477=Stundenverrechnungssatz!M515,0,1)))))))</f>
        <v>0</v>
      </c>
    </row>
    <row r="478" spans="1:27" s="45" customFormat="1" ht="15" customHeight="1" x14ac:dyDescent="0.2">
      <c r="A478" s="51">
        <v>472</v>
      </c>
      <c r="B478" s="99">
        <v>1</v>
      </c>
      <c r="C478" s="100" t="s">
        <v>264</v>
      </c>
      <c r="D478" s="100" t="s">
        <v>328</v>
      </c>
      <c r="E478" s="100" t="s">
        <v>314</v>
      </c>
      <c r="F478" s="100">
        <v>31</v>
      </c>
      <c r="G478" s="100" t="s">
        <v>488</v>
      </c>
      <c r="H478" s="100" t="s">
        <v>338</v>
      </c>
      <c r="I478" s="101">
        <v>3.53</v>
      </c>
      <c r="J478" s="145"/>
      <c r="K478" s="145"/>
      <c r="L478" s="145" t="s">
        <v>521</v>
      </c>
      <c r="M478" s="145" t="s">
        <v>35</v>
      </c>
      <c r="N478" s="145">
        <v>5</v>
      </c>
      <c r="O478" s="145" t="s">
        <v>34</v>
      </c>
      <c r="P478" s="100"/>
      <c r="Q478" s="102">
        <v>195.25</v>
      </c>
      <c r="R478" s="140">
        <f t="shared" si="77"/>
        <v>18.7</v>
      </c>
      <c r="S478" s="141" t="str">
        <f t="shared" si="78"/>
        <v/>
      </c>
      <c r="T478" s="103">
        <f t="shared" si="79"/>
        <v>689.23249999999996</v>
      </c>
      <c r="U478" s="103" t="e">
        <f t="shared" si="80"/>
        <v>#VALUE!</v>
      </c>
      <c r="V478" s="103" t="e">
        <f t="shared" si="81"/>
        <v>#VALUE!</v>
      </c>
      <c r="W478" s="43" t="str">
        <f t="shared" si="82"/>
        <v>C</v>
      </c>
      <c r="X478" s="43">
        <f t="shared" si="83"/>
        <v>18.7</v>
      </c>
      <c r="Y478" s="43">
        <f t="shared" si="84"/>
        <v>0</v>
      </c>
      <c r="Z478" s="43">
        <f>IF(R478&lt;&gt;0,IF(R478=SVS,0,IF(R478=SVSg,0,IF(R478=Stundenverrechnungssatz!G516,0,IF(R478=Stundenverrechnungssatz!I516,0,IF(R478=Stundenverrechnungssatz!K516,0,IF(R478=Stundenverrechnungssatz!M516,0,1)))))))</f>
        <v>0</v>
      </c>
      <c r="AA478" s="44"/>
    </row>
    <row r="479" spans="1:27" s="45" customFormat="1" ht="15" customHeight="1" x14ac:dyDescent="0.2">
      <c r="A479" s="99">
        <v>473</v>
      </c>
      <c r="B479" s="99">
        <v>1</v>
      </c>
      <c r="C479" s="100" t="s">
        <v>264</v>
      </c>
      <c r="D479" s="100"/>
      <c r="E479" s="100" t="s">
        <v>314</v>
      </c>
      <c r="F479" s="100">
        <v>32</v>
      </c>
      <c r="G479" s="100" t="s">
        <v>505</v>
      </c>
      <c r="H479" s="100" t="s">
        <v>330</v>
      </c>
      <c r="I479" s="101">
        <v>6.21</v>
      </c>
      <c r="J479" s="145" t="s">
        <v>132</v>
      </c>
      <c r="K479" s="145"/>
      <c r="L479" s="145" t="s">
        <v>519</v>
      </c>
      <c r="M479" s="145" t="s">
        <v>68</v>
      </c>
      <c r="N479" s="145">
        <v>5</v>
      </c>
      <c r="O479" s="145" t="s">
        <v>39</v>
      </c>
      <c r="P479" s="100"/>
      <c r="Q479" s="102">
        <v>195.25</v>
      </c>
      <c r="R479" s="140">
        <f t="shared" si="77"/>
        <v>18.7</v>
      </c>
      <c r="S479" s="141" t="str">
        <f t="shared" si="78"/>
        <v/>
      </c>
      <c r="T479" s="103">
        <f t="shared" si="79"/>
        <v>1212.5025000000001</v>
      </c>
      <c r="U479" s="103" t="e">
        <f t="shared" si="80"/>
        <v>#VALUE!</v>
      </c>
      <c r="V479" s="103" t="e">
        <f t="shared" si="81"/>
        <v>#VALUE!</v>
      </c>
      <c r="W479" s="43" t="str">
        <f t="shared" si="82"/>
        <v>F</v>
      </c>
      <c r="X479" s="43">
        <f t="shared" si="83"/>
        <v>18.7</v>
      </c>
      <c r="Y479" s="43">
        <f t="shared" si="84"/>
        <v>6.21</v>
      </c>
      <c r="Z479" s="43">
        <f>IF(R479&lt;&gt;0,IF(R479=SVS,0,IF(R479=SVSg,0,IF(R479=Stundenverrechnungssatz!G517,0,IF(R479=Stundenverrechnungssatz!I517,0,IF(R479=Stundenverrechnungssatz!K517,0,IF(R479=Stundenverrechnungssatz!M517,0,1)))))))</f>
        <v>0</v>
      </c>
      <c r="AA479" s="44"/>
    </row>
    <row r="480" spans="1:27" s="45" customFormat="1" ht="15" customHeight="1" x14ac:dyDescent="0.2">
      <c r="A480" s="51">
        <v>474</v>
      </c>
      <c r="B480" s="99">
        <v>1</v>
      </c>
      <c r="C480" s="100" t="s">
        <v>264</v>
      </c>
      <c r="D480" s="100"/>
      <c r="E480" s="100" t="s">
        <v>314</v>
      </c>
      <c r="F480" s="100">
        <v>33</v>
      </c>
      <c r="G480" s="100" t="s">
        <v>506</v>
      </c>
      <c r="H480" s="100" t="s">
        <v>358</v>
      </c>
      <c r="I480" s="101">
        <v>34.82</v>
      </c>
      <c r="J480" s="145" t="s">
        <v>132</v>
      </c>
      <c r="K480" s="145"/>
      <c r="L480" s="145" t="s">
        <v>522</v>
      </c>
      <c r="M480" s="145" t="s">
        <v>74</v>
      </c>
      <c r="N480" s="145" t="s">
        <v>125</v>
      </c>
      <c r="O480" s="145" t="s">
        <v>78</v>
      </c>
      <c r="P480" s="100"/>
      <c r="Q480" s="102">
        <v>12</v>
      </c>
      <c r="R480" s="140">
        <f t="shared" si="77"/>
        <v>18.7</v>
      </c>
      <c r="S480" s="141" t="str">
        <f t="shared" si="78"/>
        <v/>
      </c>
      <c r="T480" s="103">
        <f t="shared" si="79"/>
        <v>417.84000000000003</v>
      </c>
      <c r="U480" s="103" t="e">
        <f t="shared" si="80"/>
        <v>#VALUE!</v>
      </c>
      <c r="V480" s="103" t="e">
        <f t="shared" si="81"/>
        <v>#VALUE!</v>
      </c>
      <c r="W480" s="43" t="str">
        <f t="shared" si="82"/>
        <v>H</v>
      </c>
      <c r="X480" s="43">
        <f t="shared" si="83"/>
        <v>18.7</v>
      </c>
      <c r="Y480" s="43">
        <f t="shared" si="84"/>
        <v>34.82</v>
      </c>
      <c r="Z480" s="43">
        <f>IF(R480&lt;&gt;0,IF(R480=SVS,0,IF(R480=SVSg,0,IF(R480=Stundenverrechnungssatz!G518,0,IF(R480=Stundenverrechnungssatz!I518,0,IF(R480=Stundenverrechnungssatz!K518,0,IF(R480=Stundenverrechnungssatz!M518,0,1)))))))</f>
        <v>0</v>
      </c>
      <c r="AA480" s="44"/>
    </row>
    <row r="481" spans="1:27" s="45" customFormat="1" ht="15" customHeight="1" x14ac:dyDescent="0.2">
      <c r="A481" s="99">
        <v>475</v>
      </c>
      <c r="B481" s="99">
        <v>1</v>
      </c>
      <c r="C481" s="100" t="s">
        <v>264</v>
      </c>
      <c r="D481" s="100"/>
      <c r="E481" s="100" t="s">
        <v>314</v>
      </c>
      <c r="F481" s="100">
        <v>34</v>
      </c>
      <c r="G481" s="100" t="s">
        <v>507</v>
      </c>
      <c r="H481" s="100" t="s">
        <v>330</v>
      </c>
      <c r="I481" s="101">
        <v>5.49</v>
      </c>
      <c r="J481" s="145" t="s">
        <v>132</v>
      </c>
      <c r="K481" s="145"/>
      <c r="L481" s="145" t="s">
        <v>519</v>
      </c>
      <c r="M481" s="145" t="s">
        <v>68</v>
      </c>
      <c r="N481" s="145" t="s">
        <v>125</v>
      </c>
      <c r="O481" s="145" t="s">
        <v>71</v>
      </c>
      <c r="P481" s="100"/>
      <c r="Q481" s="102">
        <v>12</v>
      </c>
      <c r="R481" s="140">
        <f t="shared" si="77"/>
        <v>18.7</v>
      </c>
      <c r="S481" s="141" t="str">
        <f t="shared" si="78"/>
        <v/>
      </c>
      <c r="T481" s="103">
        <f t="shared" si="79"/>
        <v>65.88</v>
      </c>
      <c r="U481" s="103" t="e">
        <f t="shared" si="80"/>
        <v>#VALUE!</v>
      </c>
      <c r="V481" s="103" t="e">
        <f t="shared" si="81"/>
        <v>#VALUE!</v>
      </c>
      <c r="W481" s="43" t="str">
        <f t="shared" si="82"/>
        <v>F</v>
      </c>
      <c r="X481" s="43">
        <f t="shared" si="83"/>
        <v>18.7</v>
      </c>
      <c r="Y481" s="43">
        <f t="shared" si="84"/>
        <v>5.49</v>
      </c>
      <c r="Z481" s="43">
        <f>IF(R481&lt;&gt;0,IF(R481=SVS,0,IF(R481=SVSg,0,IF(R481=Stundenverrechnungssatz!G519,0,IF(R481=Stundenverrechnungssatz!I519,0,IF(R481=Stundenverrechnungssatz!K519,0,IF(R481=Stundenverrechnungssatz!M519,0,1)))))))</f>
        <v>0</v>
      </c>
      <c r="AA481" s="44"/>
    </row>
    <row r="482" spans="1:27" s="44" customFormat="1" ht="15" customHeight="1" x14ac:dyDescent="0.2">
      <c r="A482" s="51">
        <v>476</v>
      </c>
      <c r="B482" s="99">
        <v>1</v>
      </c>
      <c r="C482" s="100" t="s">
        <v>264</v>
      </c>
      <c r="D482" s="100"/>
      <c r="E482" s="100" t="s">
        <v>314</v>
      </c>
      <c r="F482" s="100">
        <v>35</v>
      </c>
      <c r="G482" s="100" t="s">
        <v>508</v>
      </c>
      <c r="H482" s="100" t="s">
        <v>334</v>
      </c>
      <c r="I482" s="101">
        <v>29.98</v>
      </c>
      <c r="J482" s="145"/>
      <c r="K482" s="145"/>
      <c r="L482" s="145" t="s">
        <v>518</v>
      </c>
      <c r="M482" s="145" t="s">
        <v>36</v>
      </c>
      <c r="N482" s="145">
        <v>0</v>
      </c>
      <c r="O482" s="145" t="s">
        <v>36</v>
      </c>
      <c r="P482" s="100"/>
      <c r="Q482" s="102">
        <v>0</v>
      </c>
      <c r="R482" s="140">
        <f t="shared" si="77"/>
        <v>18.7</v>
      </c>
      <c r="S482" s="141">
        <f t="shared" si="78"/>
        <v>1.0000000000000001E-5</v>
      </c>
      <c r="T482" s="103">
        <f t="shared" si="79"/>
        <v>0</v>
      </c>
      <c r="U482" s="103">
        <f t="shared" si="80"/>
        <v>0</v>
      </c>
      <c r="V482" s="103">
        <f t="shared" si="81"/>
        <v>0</v>
      </c>
      <c r="W482" s="43" t="str">
        <f t="shared" si="82"/>
        <v>N</v>
      </c>
      <c r="X482" s="43">
        <f t="shared" si="83"/>
        <v>18.7</v>
      </c>
      <c r="Y482" s="43">
        <f t="shared" si="84"/>
        <v>0</v>
      </c>
      <c r="Z482" s="43">
        <f>IF(R482&lt;&gt;0,IF(R482=SVS,0,IF(R482=SVSg,0,IF(R482=Stundenverrechnungssatz!G520,0,IF(R482=Stundenverrechnungssatz!I520,0,IF(R482=Stundenverrechnungssatz!K520,0,IF(R482=Stundenverrechnungssatz!M520,0,1)))))))</f>
        <v>0</v>
      </c>
    </row>
    <row r="483" spans="1:27" s="45" customFormat="1" ht="15" customHeight="1" x14ac:dyDescent="0.2">
      <c r="A483" s="99">
        <v>477</v>
      </c>
      <c r="B483" s="99">
        <v>1</v>
      </c>
      <c r="C483" s="100" t="s">
        <v>264</v>
      </c>
      <c r="D483" s="100"/>
      <c r="E483" s="100" t="s">
        <v>314</v>
      </c>
      <c r="F483" s="100">
        <v>36</v>
      </c>
      <c r="G483" s="100" t="s">
        <v>509</v>
      </c>
      <c r="H483" s="100" t="s">
        <v>330</v>
      </c>
      <c r="I483" s="101">
        <v>10.25</v>
      </c>
      <c r="J483" s="145"/>
      <c r="K483" s="145"/>
      <c r="L483" s="145" t="s">
        <v>518</v>
      </c>
      <c r="M483" s="145" t="s">
        <v>36</v>
      </c>
      <c r="N483" s="145">
        <v>0</v>
      </c>
      <c r="O483" s="145" t="s">
        <v>36</v>
      </c>
      <c r="P483" s="100"/>
      <c r="Q483" s="102">
        <v>0</v>
      </c>
      <c r="R483" s="140">
        <f t="shared" si="77"/>
        <v>18.7</v>
      </c>
      <c r="S483" s="141">
        <f t="shared" si="78"/>
        <v>1.0000000000000001E-5</v>
      </c>
      <c r="T483" s="103">
        <f t="shared" si="79"/>
        <v>0</v>
      </c>
      <c r="U483" s="103">
        <f t="shared" si="80"/>
        <v>0</v>
      </c>
      <c r="V483" s="103">
        <f t="shared" si="81"/>
        <v>0</v>
      </c>
      <c r="W483" s="43" t="str">
        <f t="shared" si="82"/>
        <v>N</v>
      </c>
      <c r="X483" s="43">
        <f t="shared" si="83"/>
        <v>18.7</v>
      </c>
      <c r="Y483" s="43">
        <f t="shared" si="84"/>
        <v>0</v>
      </c>
      <c r="Z483" s="43">
        <f>IF(R483&lt;&gt;0,IF(R483=SVS,0,IF(R483=SVSg,0,IF(R483=Stundenverrechnungssatz!G521,0,IF(R483=Stundenverrechnungssatz!I521,0,IF(R483=Stundenverrechnungssatz!K521,0,IF(R483=Stundenverrechnungssatz!M521,0,1)))))))</f>
        <v>0</v>
      </c>
      <c r="AA483" s="44"/>
    </row>
    <row r="484" spans="1:27" s="44" customFormat="1" ht="15" customHeight="1" x14ac:dyDescent="0.2">
      <c r="A484" s="51">
        <v>478</v>
      </c>
      <c r="B484" s="99">
        <v>1</v>
      </c>
      <c r="C484" s="100" t="s">
        <v>264</v>
      </c>
      <c r="D484" s="100"/>
      <c r="E484" s="100" t="s">
        <v>314</v>
      </c>
      <c r="F484" s="100"/>
      <c r="G484" s="100" t="s">
        <v>510</v>
      </c>
      <c r="H484" s="100" t="s">
        <v>330</v>
      </c>
      <c r="I484" s="101">
        <v>89.91</v>
      </c>
      <c r="J484" s="145" t="s">
        <v>132</v>
      </c>
      <c r="K484" s="145"/>
      <c r="L484" s="145" t="s">
        <v>518</v>
      </c>
      <c r="M484" s="145" t="s">
        <v>37</v>
      </c>
      <c r="N484" s="145" t="s">
        <v>125</v>
      </c>
      <c r="O484" s="145" t="s">
        <v>90</v>
      </c>
      <c r="P484" s="100"/>
      <c r="Q484" s="102">
        <v>12</v>
      </c>
      <c r="R484" s="140">
        <f t="shared" si="77"/>
        <v>18.7</v>
      </c>
      <c r="S484" s="141" t="str">
        <f t="shared" si="78"/>
        <v/>
      </c>
      <c r="T484" s="103">
        <f t="shared" si="79"/>
        <v>1078.92</v>
      </c>
      <c r="U484" s="103" t="e">
        <f t="shared" si="80"/>
        <v>#VALUE!</v>
      </c>
      <c r="V484" s="103" t="e">
        <f t="shared" si="81"/>
        <v>#VALUE!</v>
      </c>
      <c r="W484" s="43" t="str">
        <f t="shared" si="82"/>
        <v>T</v>
      </c>
      <c r="X484" s="43">
        <f t="shared" si="83"/>
        <v>18.7</v>
      </c>
      <c r="Y484" s="43">
        <f t="shared" si="84"/>
        <v>89.91</v>
      </c>
      <c r="Z484" s="43">
        <f>IF(R484&lt;&gt;0,IF(R484=SVS,0,IF(R484=SVSg,0,IF(R484=Stundenverrechnungssatz!G522,0,IF(R484=Stundenverrechnungssatz!I522,0,IF(R484=Stundenverrechnungssatz!K522,0,IF(R484=Stundenverrechnungssatz!M522,0,1)))))))</f>
        <v>0</v>
      </c>
    </row>
    <row r="485" spans="1:27" s="45" customFormat="1" ht="15" customHeight="1" x14ac:dyDescent="0.2">
      <c r="A485" s="99">
        <v>479</v>
      </c>
      <c r="B485" s="99">
        <v>1</v>
      </c>
      <c r="C485" s="100" t="s">
        <v>264</v>
      </c>
      <c r="D485" s="100"/>
      <c r="E485" s="100" t="s">
        <v>314</v>
      </c>
      <c r="F485" s="100"/>
      <c r="G485" s="100" t="s">
        <v>511</v>
      </c>
      <c r="H485" s="100" t="s">
        <v>334</v>
      </c>
      <c r="I485" s="101">
        <v>25.65</v>
      </c>
      <c r="J485" s="145"/>
      <c r="K485" s="145"/>
      <c r="L485" s="145" t="s">
        <v>518</v>
      </c>
      <c r="M485" s="145" t="s">
        <v>36</v>
      </c>
      <c r="N485" s="145">
        <v>0</v>
      </c>
      <c r="O485" s="145" t="s">
        <v>36</v>
      </c>
      <c r="P485" s="100"/>
      <c r="Q485" s="102">
        <v>0</v>
      </c>
      <c r="R485" s="140">
        <f t="shared" si="77"/>
        <v>18.7</v>
      </c>
      <c r="S485" s="141">
        <f t="shared" si="78"/>
        <v>1.0000000000000001E-5</v>
      </c>
      <c r="T485" s="103">
        <f t="shared" si="79"/>
        <v>0</v>
      </c>
      <c r="U485" s="103">
        <f t="shared" si="80"/>
        <v>0</v>
      </c>
      <c r="V485" s="103">
        <f t="shared" si="81"/>
        <v>0</v>
      </c>
      <c r="W485" s="43" t="str">
        <f t="shared" si="82"/>
        <v>N</v>
      </c>
      <c r="X485" s="43">
        <f t="shared" si="83"/>
        <v>18.7</v>
      </c>
      <c r="Y485" s="43">
        <f t="shared" si="84"/>
        <v>0</v>
      </c>
      <c r="Z485" s="43">
        <f>IF(R485&lt;&gt;0,IF(R485=SVS,0,IF(R485=SVSg,0,IF(R485=Stundenverrechnungssatz!G523,0,IF(R485=Stundenverrechnungssatz!I523,0,IF(R485=Stundenverrechnungssatz!K523,0,IF(R485=Stundenverrechnungssatz!M523,0,1)))))))</f>
        <v>0</v>
      </c>
      <c r="AA485" s="44"/>
    </row>
    <row r="486" spans="1:27" s="45" customFormat="1" ht="15" customHeight="1" x14ac:dyDescent="0.2">
      <c r="A486" s="51">
        <v>480</v>
      </c>
      <c r="B486" s="99">
        <v>1</v>
      </c>
      <c r="C486" s="100" t="s">
        <v>264</v>
      </c>
      <c r="D486" s="100"/>
      <c r="E486" s="100" t="s">
        <v>314</v>
      </c>
      <c r="F486" s="100"/>
      <c r="G486" s="100" t="s">
        <v>512</v>
      </c>
      <c r="H486" s="100" t="s">
        <v>330</v>
      </c>
      <c r="I486" s="101">
        <v>11.97</v>
      </c>
      <c r="J486" s="145"/>
      <c r="K486" s="145"/>
      <c r="L486" s="145" t="s">
        <v>518</v>
      </c>
      <c r="M486" s="145" t="s">
        <v>36</v>
      </c>
      <c r="N486" s="145">
        <v>0</v>
      </c>
      <c r="O486" s="145" t="s">
        <v>36</v>
      </c>
      <c r="P486" s="100"/>
      <c r="Q486" s="102">
        <v>0</v>
      </c>
      <c r="R486" s="140">
        <f t="shared" si="77"/>
        <v>18.7</v>
      </c>
      <c r="S486" s="141">
        <f t="shared" si="78"/>
        <v>1.0000000000000001E-5</v>
      </c>
      <c r="T486" s="103">
        <f t="shared" si="79"/>
        <v>0</v>
      </c>
      <c r="U486" s="103">
        <f t="shared" si="80"/>
        <v>0</v>
      </c>
      <c r="V486" s="103">
        <f t="shared" si="81"/>
        <v>0</v>
      </c>
      <c r="W486" s="43" t="str">
        <f t="shared" si="82"/>
        <v>N</v>
      </c>
      <c r="X486" s="43">
        <f t="shared" si="83"/>
        <v>18.7</v>
      </c>
      <c r="Y486" s="43">
        <f t="shared" si="84"/>
        <v>0</v>
      </c>
      <c r="Z486" s="43">
        <f>IF(R486&lt;&gt;0,IF(R486=SVS,0,IF(R486=SVSg,0,IF(R486=Stundenverrechnungssatz!G524,0,IF(R486=Stundenverrechnungssatz!I524,0,IF(R486=Stundenverrechnungssatz!K524,0,IF(R486=Stundenverrechnungssatz!M524,0,1)))))))</f>
        <v>0</v>
      </c>
      <c r="AA486" s="44"/>
    </row>
    <row r="487" spans="1:27" s="45" customFormat="1" ht="15" customHeight="1" x14ac:dyDescent="0.2">
      <c r="A487" s="99">
        <v>481</v>
      </c>
      <c r="B487" s="99">
        <v>1</v>
      </c>
      <c r="C487" s="100" t="s">
        <v>264</v>
      </c>
      <c r="D487" s="100"/>
      <c r="E487" s="100" t="s">
        <v>314</v>
      </c>
      <c r="F487" s="100"/>
      <c r="G487" s="100" t="s">
        <v>513</v>
      </c>
      <c r="H487" s="100" t="s">
        <v>334</v>
      </c>
      <c r="I487" s="101">
        <v>17.09</v>
      </c>
      <c r="J487" s="145"/>
      <c r="K487" s="145"/>
      <c r="L487" s="145" t="s">
        <v>518</v>
      </c>
      <c r="M487" s="145" t="s">
        <v>36</v>
      </c>
      <c r="N487" s="145">
        <v>0</v>
      </c>
      <c r="O487" s="145" t="s">
        <v>36</v>
      </c>
      <c r="P487" s="100"/>
      <c r="Q487" s="102">
        <v>0</v>
      </c>
      <c r="R487" s="140">
        <f t="shared" si="77"/>
        <v>18.7</v>
      </c>
      <c r="S487" s="141">
        <f t="shared" si="78"/>
        <v>1.0000000000000001E-5</v>
      </c>
      <c r="T487" s="103">
        <f t="shared" si="79"/>
        <v>0</v>
      </c>
      <c r="U487" s="103">
        <f t="shared" si="80"/>
        <v>0</v>
      </c>
      <c r="V487" s="103">
        <f t="shared" si="81"/>
        <v>0</v>
      </c>
      <c r="W487" s="43" t="str">
        <f t="shared" si="82"/>
        <v>N</v>
      </c>
      <c r="X487" s="43">
        <f t="shared" si="83"/>
        <v>18.7</v>
      </c>
      <c r="Y487" s="43">
        <f t="shared" si="84"/>
        <v>0</v>
      </c>
      <c r="Z487" s="43">
        <f>IF(R487&lt;&gt;0,IF(R487=SVS,0,IF(R487=SVSg,0,IF(R487=Stundenverrechnungssatz!G525,0,IF(R487=Stundenverrechnungssatz!I525,0,IF(R487=Stundenverrechnungssatz!K525,0,IF(R487=Stundenverrechnungssatz!M525,0,1)))))))</f>
        <v>0</v>
      </c>
      <c r="AA487" s="44"/>
    </row>
  </sheetData>
  <sheetProtection algorithmName="SHA-512" hashValue="mgyIGNCJXUp6a07SRtYhM5dI1Y/PBtmbOl/UQ6byd0iw/WLVVxTAbS40QQ5C5ViiryM5k3VEvMHUujBbPaBx1w==" saltValue="J56EgFLKZYOqdaZJ6bxSCg==" spinCount="100000" sheet="1" sort="0" autoFilter="0"/>
  <autoFilter ref="A6:Y487" xr:uid="{00000000-0009-0000-0000-000007000000}">
    <sortState xmlns:xlrd2="http://schemas.microsoft.com/office/spreadsheetml/2017/richdata2" ref="A7:Y487">
      <sortCondition ref="A6:A487"/>
    </sortState>
  </autoFilter>
  <sortState xmlns:xlrd2="http://schemas.microsoft.com/office/spreadsheetml/2017/richdata2" ref="A7:Z487">
    <sortCondition ref="B7:B487"/>
    <sortCondition ref="C7:C487"/>
    <sortCondition ref="A7:A487"/>
  </sortState>
  <mergeCells count="1">
    <mergeCell ref="A3:V3"/>
  </mergeCells>
  <phoneticPr fontId="2" type="noConversion"/>
  <conditionalFormatting sqref="A1:XFD1048576">
    <cfRule type="expression" dxfId="7" priority="2">
      <formula>NOT(CELL("Schutz",A1))</formula>
    </cfRule>
  </conditionalFormatting>
  <conditionalFormatting sqref="Z5">
    <cfRule type="expression" dxfId="6" priority="1">
      <formula>$Z$5&lt;&gt;0</formula>
    </cfRule>
  </conditionalFormatting>
  <printOptions horizontalCentered="1"/>
  <pageMargins left="0.15748031496062992" right="0.15748031496062992" top="0.59055118110236227" bottom="0.39370078740157483" header="0.19685039370078741" footer="0.23622047244094491"/>
  <pageSetup paperSize="8" scale="69" fitToHeight="0" orientation="landscape" r:id="rId1"/>
  <headerFooter alignWithMargins="0">
    <oddFooter>&amp;C&amp;"Tahoma,Standard"&amp;9Seite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5"/>
  <sheetViews>
    <sheetView showGridLines="0" zoomScaleNormal="100" workbookViewId="0">
      <selection activeCell="G7" sqref="G7"/>
    </sheetView>
  </sheetViews>
  <sheetFormatPr baseColWidth="10" defaultColWidth="11.42578125" defaultRowHeight="12.75" x14ac:dyDescent="0.2"/>
  <cols>
    <col min="1" max="2" width="8.5703125" style="3" customWidth="1"/>
    <col min="3" max="3" width="69" style="3" bestFit="1" customWidth="1"/>
    <col min="4" max="4" width="30.5703125" style="3" hidden="1" customWidth="1"/>
    <col min="5" max="5" width="9.140625" style="21" bestFit="1" customWidth="1"/>
    <col min="6" max="6" width="9.28515625" style="26" customWidth="1"/>
    <col min="7" max="7" width="7.5703125" style="24" bestFit="1" customWidth="1"/>
    <col min="8" max="8" width="9.140625" style="21" bestFit="1" customWidth="1"/>
    <col min="9" max="16384" width="11.42578125" style="3"/>
  </cols>
  <sheetData>
    <row r="1" spans="1:8" s="1" customFormat="1" ht="24.95" customHeight="1" x14ac:dyDescent="0.25">
      <c r="A1" s="95" t="str">
        <f>Auftraggeber</f>
        <v>Stadt Guben</v>
      </c>
      <c r="B1" s="128"/>
      <c r="C1" s="104"/>
      <c r="D1" s="97"/>
      <c r="E1" s="97"/>
      <c r="F1" s="97"/>
      <c r="G1" s="97"/>
      <c r="H1" s="91"/>
    </row>
    <row r="2" spans="1:8" s="1" customFormat="1" ht="20.100000000000001" customHeight="1" x14ac:dyDescent="0.25">
      <c r="A2" s="53" t="str">
        <f>Leistungsgegenstand</f>
        <v>Ausschreibung der Gebäudereinigung</v>
      </c>
      <c r="B2" s="5"/>
      <c r="C2" s="5"/>
      <c r="D2" s="4"/>
      <c r="E2" s="4"/>
      <c r="F2" s="4"/>
      <c r="G2" s="4"/>
      <c r="H2" s="37"/>
    </row>
    <row r="3" spans="1:8" s="1" customFormat="1" ht="39.950000000000003" customHeight="1" x14ac:dyDescent="0.25">
      <c r="A3" s="209" t="s">
        <v>201</v>
      </c>
      <c r="B3" s="210"/>
      <c r="C3" s="210"/>
      <c r="D3" s="210"/>
      <c r="E3" s="210"/>
      <c r="F3" s="210"/>
      <c r="G3" s="210"/>
      <c r="H3" s="211"/>
    </row>
    <row r="4" spans="1:8" s="1" customFormat="1" ht="30" customHeight="1" x14ac:dyDescent="0.25">
      <c r="A4" s="125" t="s">
        <v>207</v>
      </c>
      <c r="B4" s="126"/>
      <c r="C4" s="126"/>
      <c r="D4" s="126"/>
      <c r="E4" s="126"/>
      <c r="F4" s="126"/>
      <c r="G4" s="126"/>
      <c r="H4" s="127"/>
    </row>
    <row r="5" spans="1:8" x14ac:dyDescent="0.2">
      <c r="A5" s="129"/>
      <c r="H5" s="130"/>
    </row>
    <row r="6" spans="1:8" ht="50.1" customHeight="1" x14ac:dyDescent="0.2">
      <c r="A6" s="160" t="s">
        <v>29</v>
      </c>
      <c r="B6" s="161" t="s">
        <v>142</v>
      </c>
      <c r="C6" s="162" t="s">
        <v>129</v>
      </c>
      <c r="D6" s="162" t="s">
        <v>43</v>
      </c>
      <c r="E6" s="40" t="s">
        <v>202</v>
      </c>
      <c r="F6" s="33" t="s">
        <v>203</v>
      </c>
      <c r="G6" s="32" t="s">
        <v>216</v>
      </c>
      <c r="H6" s="32" t="s">
        <v>194</v>
      </c>
    </row>
    <row r="7" spans="1:8" x14ac:dyDescent="0.2">
      <c r="A7" s="19">
        <v>1</v>
      </c>
      <c r="B7" s="19">
        <v>1</v>
      </c>
      <c r="C7" s="34" t="str">
        <f>Angebot!C17</f>
        <v>Corona-Schröter-Grundschule, Corona-Schröter-Straße 25, 03172 Guben</v>
      </c>
      <c r="D7" s="34"/>
      <c r="E7" s="23">
        <f>SUMIF(Einzelraumkalkulation!$C$7:$C$558,Grundreinigung!C7,Einzelraumkalkulation!$Y$7:$Y$558)</f>
        <v>2937.2599999999993</v>
      </c>
      <c r="F7" s="25" t="str">
        <f>IF(E7=0,"0","1")</f>
        <v>1</v>
      </c>
      <c r="G7" s="133"/>
      <c r="H7" s="23">
        <f t="shared" ref="H7" si="0">E7*F7*G7</f>
        <v>0</v>
      </c>
    </row>
    <row r="8" spans="1:8" x14ac:dyDescent="0.2">
      <c r="A8" s="19">
        <v>2</v>
      </c>
      <c r="B8" s="19">
        <v>1</v>
      </c>
      <c r="C8" s="34" t="str">
        <f>Angebot!C18</f>
        <v>Europaschule Marie &amp; Pierre Currie, Haus 1, Plantanenstraße 11, 03172 Guben</v>
      </c>
      <c r="D8" s="34"/>
      <c r="E8" s="23">
        <f>SUMIF(Einzelraumkalkulation!$C$7:$C$558,Grundreinigung!C8,Einzelraumkalkulation!$Y$7:$Y$558)</f>
        <v>157.43</v>
      </c>
      <c r="F8" s="25" t="str">
        <f t="shared" ref="F8:F14" si="1">IF(E8=0,"0","1")</f>
        <v>1</v>
      </c>
      <c r="G8" s="133"/>
      <c r="H8" s="23">
        <f t="shared" ref="H8:H14" si="2">E8*F8*G8</f>
        <v>0</v>
      </c>
    </row>
    <row r="9" spans="1:8" x14ac:dyDescent="0.2">
      <c r="A9" s="19">
        <v>3</v>
      </c>
      <c r="B9" s="19">
        <v>1</v>
      </c>
      <c r="C9" s="34" t="str">
        <f>Angebot!C19</f>
        <v>Europaschule Marie &amp; Pierre Currie, Haus 2, Akazienstraße 10, 03172 Guben</v>
      </c>
      <c r="D9" s="34"/>
      <c r="E9" s="23">
        <f>SUMIF(Einzelraumkalkulation!$C$7:$C$558,Grundreinigung!C9,Einzelraumkalkulation!$Y$7:$Y$558)</f>
        <v>3196.7499999999995</v>
      </c>
      <c r="F9" s="25" t="str">
        <f t="shared" si="1"/>
        <v>1</v>
      </c>
      <c r="G9" s="133"/>
      <c r="H9" s="23">
        <f t="shared" si="2"/>
        <v>0</v>
      </c>
    </row>
    <row r="10" spans="1:8" x14ac:dyDescent="0.2">
      <c r="A10" s="19">
        <v>4</v>
      </c>
      <c r="B10" s="19">
        <v>1</v>
      </c>
      <c r="C10" s="34" t="str">
        <f>Angebot!C20</f>
        <v>Sporthalle Europaschule Marie &amp; Pierre Currie, Sporthalle, Plantanenstraße 11, 03172 Guben</v>
      </c>
      <c r="D10" s="34"/>
      <c r="E10" s="23">
        <f>SUMIF(Einzelraumkalkulation!$C$7:$C$558,Grundreinigung!C10,Einzelraumkalkulation!$Y$7:$Y$558)</f>
        <v>1065.44</v>
      </c>
      <c r="F10" s="25" t="str">
        <f t="shared" si="1"/>
        <v>1</v>
      </c>
      <c r="G10" s="133"/>
      <c r="H10" s="23">
        <f t="shared" si="2"/>
        <v>0</v>
      </c>
    </row>
    <row r="11" spans="1:8" x14ac:dyDescent="0.2">
      <c r="A11" s="19">
        <v>5</v>
      </c>
      <c r="B11" s="19">
        <v>1</v>
      </c>
      <c r="C11" s="34" t="str">
        <f>Angebot!C21</f>
        <v>Friedensschule, Schulstraße 4, 03172 Guben</v>
      </c>
      <c r="D11" s="34"/>
      <c r="E11" s="23">
        <f>SUMIF(Einzelraumkalkulation!$C$7:$C$558,Grundreinigung!C11,Einzelraumkalkulation!$Y$7:$Y$558)</f>
        <v>2173.0300000000011</v>
      </c>
      <c r="F11" s="25" t="str">
        <f t="shared" si="1"/>
        <v>1</v>
      </c>
      <c r="G11" s="133"/>
      <c r="H11" s="23">
        <f t="shared" si="2"/>
        <v>0</v>
      </c>
    </row>
    <row r="12" spans="1:8" x14ac:dyDescent="0.2">
      <c r="A12" s="19">
        <v>6</v>
      </c>
      <c r="B12" s="19">
        <v>1</v>
      </c>
      <c r="C12" s="34" t="str">
        <f>Angebot!C22</f>
        <v>Friedensschule, Turnhalle, 03172 Guben</v>
      </c>
      <c r="D12" s="34"/>
      <c r="E12" s="23">
        <f>SUMIF(Einzelraumkalkulation!$C$7:$C$558,Grundreinigung!C12,Einzelraumkalkulation!$Y$7:$Y$558)</f>
        <v>491.06</v>
      </c>
      <c r="F12" s="25" t="str">
        <f t="shared" si="1"/>
        <v>1</v>
      </c>
      <c r="G12" s="133"/>
      <c r="H12" s="23">
        <f t="shared" si="2"/>
        <v>0</v>
      </c>
    </row>
    <row r="13" spans="1:8" x14ac:dyDescent="0.2">
      <c r="A13" s="19">
        <v>7</v>
      </c>
      <c r="B13" s="19">
        <v>1</v>
      </c>
      <c r="C13" s="34" t="str">
        <f>Angebot!C23</f>
        <v>Kinder- und Jugendfreizeitzentrum, Plantanenstraße 9, 03172 Guben</v>
      </c>
      <c r="D13" s="34"/>
      <c r="E13" s="23">
        <f>SUMIF(Einzelraumkalkulation!$C$7:$C$558,Grundreinigung!C13,Einzelraumkalkulation!$Y$7:$Y$558)</f>
        <v>145.16</v>
      </c>
      <c r="F13" s="25" t="str">
        <f t="shared" si="1"/>
        <v>1</v>
      </c>
      <c r="G13" s="133"/>
      <c r="H13" s="23">
        <f t="shared" si="2"/>
        <v>0</v>
      </c>
    </row>
    <row r="14" spans="1:8" x14ac:dyDescent="0.2">
      <c r="A14" s="19">
        <v>8</v>
      </c>
      <c r="B14" s="19">
        <v>1</v>
      </c>
      <c r="C14" s="34" t="str">
        <f>Angebot!C24</f>
        <v>Sportzentrum Obersprucke, Klaus-Herrmann-Straße 20 a, 03172 Guben</v>
      </c>
      <c r="D14" s="34"/>
      <c r="E14" s="23">
        <f>SUMIF(Einzelraumkalkulation!$C$7:$C$558,Grundreinigung!C14,Einzelraumkalkulation!$Y$7:$Y$558)</f>
        <v>1424.9900000000002</v>
      </c>
      <c r="F14" s="25" t="str">
        <f t="shared" si="1"/>
        <v>1</v>
      </c>
      <c r="G14" s="133"/>
      <c r="H14" s="23">
        <f t="shared" si="2"/>
        <v>0</v>
      </c>
    </row>
    <row r="15" spans="1:8" customFormat="1" ht="16.7" customHeight="1" x14ac:dyDescent="0.2">
      <c r="A15" s="119"/>
      <c r="B15" s="121" t="str">
        <f>$B$6&amp;" "&amp;B7</f>
        <v>Los 1</v>
      </c>
      <c r="C15" s="120" t="s">
        <v>204</v>
      </c>
      <c r="D15" s="118"/>
      <c r="E15" s="116">
        <f>SUM(E7:E14)</f>
        <v>11591.119999999999</v>
      </c>
      <c r="F15" s="116"/>
      <c r="G15" s="116"/>
      <c r="H15" s="116">
        <f>SUM(H7:H14)</f>
        <v>0</v>
      </c>
    </row>
  </sheetData>
  <sheetProtection algorithmName="SHA-512" hashValue="uH+ARNPcOTWJLm4McB12KLy6i1seQjwZEMH6Ag8P/SIDzdPivhKpO3UVFwxs+W3t4CNpHlMsw0syXSsx0mi0+Q==" saltValue="9p02IFA2ePBcXHhNLk/nvw==" spinCount="100000" sheet="1" objects="1" scenarios="1"/>
  <mergeCells count="1">
    <mergeCell ref="A3:H3"/>
  </mergeCells>
  <conditionalFormatting sqref="A1:XFD1048576">
    <cfRule type="expression" dxfId="5" priority="1">
      <formula>NOT(CELL("Schutz",A1))</formula>
    </cfRule>
  </conditionalFormatting>
  <pageMargins left="0.7" right="0.7" top="0.78740157499999996" bottom="0.78740157499999996" header="0.3" footer="0.3"/>
  <pageSetup scale="72" fitToHeight="0" orientation="portrait" r:id="rId1"/>
  <headerFooter>
    <oddHeader xml:space="preserve">&amp;RAnlage GLS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8"/>
  <sheetViews>
    <sheetView showGridLines="0" zoomScaleNormal="100" workbookViewId="0">
      <selection activeCell="F8" sqref="F8"/>
    </sheetView>
  </sheetViews>
  <sheetFormatPr baseColWidth="10" defaultColWidth="11.42578125" defaultRowHeight="12.75" x14ac:dyDescent="0.2"/>
  <cols>
    <col min="1" max="2" width="8.5703125" style="3" customWidth="1"/>
    <col min="3" max="3" width="69" style="3" bestFit="1" customWidth="1"/>
    <col min="4" max="4" width="9.140625" style="21" bestFit="1" customWidth="1"/>
    <col min="5" max="5" width="10.5703125" style="26" customWidth="1"/>
    <col min="6" max="6" width="10.5703125" style="24" customWidth="1"/>
    <col min="7" max="7" width="8.5703125" style="21" bestFit="1" customWidth="1"/>
    <col min="8" max="16384" width="11.42578125" style="3"/>
  </cols>
  <sheetData>
    <row r="1" spans="1:7" s="1" customFormat="1" ht="24.95" customHeight="1" x14ac:dyDescent="0.25">
      <c r="A1" s="95" t="str">
        <f>Auftraggeber</f>
        <v>Stadt Guben</v>
      </c>
      <c r="B1" s="128"/>
      <c r="C1" s="104"/>
      <c r="D1" s="97"/>
      <c r="E1" s="97"/>
      <c r="F1" s="97"/>
      <c r="G1" s="91"/>
    </row>
    <row r="2" spans="1:7" s="1" customFormat="1" ht="20.100000000000001" customHeight="1" x14ac:dyDescent="0.25">
      <c r="A2" s="53" t="str">
        <f>Leistungsgegenstand</f>
        <v>Ausschreibung der Gebäudereinigung</v>
      </c>
      <c r="B2" s="5"/>
      <c r="C2" s="5"/>
      <c r="D2" s="4"/>
      <c r="E2" s="4"/>
      <c r="F2" s="4"/>
      <c r="G2" s="37"/>
    </row>
    <row r="3" spans="1:7" s="1" customFormat="1" ht="39.950000000000003" customHeight="1" x14ac:dyDescent="0.25">
      <c r="A3" s="209" t="s">
        <v>205</v>
      </c>
      <c r="B3" s="210"/>
      <c r="C3" s="210"/>
      <c r="D3" s="210"/>
      <c r="E3" s="210"/>
      <c r="F3" s="210"/>
      <c r="G3" s="211"/>
    </row>
    <row r="4" spans="1:7" s="1" customFormat="1" ht="30" customHeight="1" x14ac:dyDescent="0.25">
      <c r="A4" s="125" t="s">
        <v>208</v>
      </c>
      <c r="B4" s="126"/>
      <c r="C4" s="126"/>
      <c r="D4" s="126"/>
      <c r="E4" s="126"/>
      <c r="F4" s="126"/>
      <c r="G4" s="127"/>
    </row>
    <row r="5" spans="1:7" x14ac:dyDescent="0.2">
      <c r="A5" s="129"/>
      <c r="G5" s="130"/>
    </row>
    <row r="6" spans="1:7" ht="30" customHeight="1" x14ac:dyDescent="0.2">
      <c r="A6" s="163"/>
      <c r="B6" s="20"/>
      <c r="C6" s="20"/>
      <c r="E6" s="212" t="s">
        <v>111</v>
      </c>
      <c r="F6" s="213"/>
      <c r="G6" s="130"/>
    </row>
    <row r="7" spans="1:7" ht="39.950000000000003" customHeight="1" x14ac:dyDescent="0.2">
      <c r="A7" s="33" t="s">
        <v>29</v>
      </c>
      <c r="B7" s="33" t="s">
        <v>142</v>
      </c>
      <c r="C7" s="33" t="s">
        <v>129</v>
      </c>
      <c r="D7" s="33" t="s">
        <v>202</v>
      </c>
      <c r="E7" s="33" t="s">
        <v>203</v>
      </c>
      <c r="F7" s="33" t="s">
        <v>217</v>
      </c>
      <c r="G7" s="33" t="s">
        <v>194</v>
      </c>
    </row>
    <row r="8" spans="1:7" ht="16.5" customHeight="1" x14ac:dyDescent="0.2">
      <c r="A8" s="19">
        <v>1</v>
      </c>
      <c r="B8" s="19">
        <v>2</v>
      </c>
      <c r="C8" s="34" t="s">
        <v>258</v>
      </c>
      <c r="D8" s="23">
        <v>1399.95</v>
      </c>
      <c r="E8" s="25">
        <v>1</v>
      </c>
      <c r="F8" s="133"/>
      <c r="G8" s="23">
        <f>D8*E8*F8</f>
        <v>0</v>
      </c>
    </row>
    <row r="9" spans="1:7" ht="16.5" customHeight="1" x14ac:dyDescent="0.2">
      <c r="A9" s="19">
        <v>2</v>
      </c>
      <c r="B9" s="19">
        <v>2</v>
      </c>
      <c r="C9" s="34" t="s">
        <v>259</v>
      </c>
      <c r="D9" s="23">
        <v>803.9</v>
      </c>
      <c r="E9" s="25">
        <v>1</v>
      </c>
      <c r="F9" s="133"/>
      <c r="G9" s="23">
        <f t="shared" ref="G9:G15" si="0">D9*E9*F9</f>
        <v>0</v>
      </c>
    </row>
    <row r="10" spans="1:7" ht="16.5" customHeight="1" x14ac:dyDescent="0.2">
      <c r="A10" s="19">
        <v>3</v>
      </c>
      <c r="B10" s="19">
        <v>2</v>
      </c>
      <c r="C10" s="34" t="s">
        <v>260</v>
      </c>
      <c r="D10" s="23">
        <v>2074.5</v>
      </c>
      <c r="E10" s="25">
        <v>1</v>
      </c>
      <c r="F10" s="133"/>
      <c r="G10" s="23">
        <f t="shared" si="0"/>
        <v>0</v>
      </c>
    </row>
    <row r="11" spans="1:7" ht="16.5" customHeight="1" x14ac:dyDescent="0.2">
      <c r="A11" s="19">
        <v>4</v>
      </c>
      <c r="B11" s="19">
        <v>2</v>
      </c>
      <c r="C11" s="34" t="s">
        <v>261</v>
      </c>
      <c r="D11" s="23">
        <v>128.55000000000001</v>
      </c>
      <c r="E11" s="25">
        <v>1</v>
      </c>
      <c r="F11" s="133"/>
      <c r="G11" s="23">
        <f t="shared" si="0"/>
        <v>0</v>
      </c>
    </row>
    <row r="12" spans="1:7" ht="16.5" customHeight="1" x14ac:dyDescent="0.2">
      <c r="A12" s="19">
        <v>5</v>
      </c>
      <c r="B12" s="19">
        <v>2</v>
      </c>
      <c r="C12" s="34" t="s">
        <v>262</v>
      </c>
      <c r="D12" s="23">
        <v>1184.95</v>
      </c>
      <c r="E12" s="25">
        <v>1</v>
      </c>
      <c r="F12" s="133"/>
      <c r="G12" s="23">
        <f t="shared" si="0"/>
        <v>0</v>
      </c>
    </row>
    <row r="13" spans="1:7" ht="16.5" customHeight="1" x14ac:dyDescent="0.2">
      <c r="A13" s="19">
        <v>6</v>
      </c>
      <c r="B13" s="19">
        <v>2</v>
      </c>
      <c r="C13" s="34" t="s">
        <v>538</v>
      </c>
      <c r="D13" s="23">
        <v>547.38</v>
      </c>
      <c r="E13" s="25">
        <v>1</v>
      </c>
      <c r="F13" s="133"/>
      <c r="G13" s="23">
        <f t="shared" si="0"/>
        <v>0</v>
      </c>
    </row>
    <row r="14" spans="1:7" ht="16.5" customHeight="1" x14ac:dyDescent="0.2">
      <c r="A14" s="19">
        <v>7</v>
      </c>
      <c r="B14" s="19">
        <v>2</v>
      </c>
      <c r="C14" s="34" t="s">
        <v>263</v>
      </c>
      <c r="D14" s="23">
        <v>29.73</v>
      </c>
      <c r="E14" s="25">
        <v>1</v>
      </c>
      <c r="F14" s="133"/>
      <c r="G14" s="23">
        <f t="shared" si="0"/>
        <v>0</v>
      </c>
    </row>
    <row r="15" spans="1:7" ht="16.5" customHeight="1" thickBot="1" x14ac:dyDescent="0.25">
      <c r="A15" s="19">
        <v>8</v>
      </c>
      <c r="B15" s="19">
        <v>2</v>
      </c>
      <c r="C15" s="34" t="s">
        <v>264</v>
      </c>
      <c r="D15" s="23">
        <v>115.07</v>
      </c>
      <c r="E15" s="25">
        <v>1</v>
      </c>
      <c r="F15" s="133"/>
      <c r="G15" s="23">
        <f t="shared" si="0"/>
        <v>0</v>
      </c>
    </row>
    <row r="16" spans="1:7" s="22" customFormat="1" ht="16.7" customHeight="1" thickBot="1" x14ac:dyDescent="0.25">
      <c r="A16" s="119"/>
      <c r="B16" s="121" t="str">
        <f>$B$7&amp;" "&amp;B8</f>
        <v>Los 2</v>
      </c>
      <c r="C16" s="120" t="s">
        <v>204</v>
      </c>
      <c r="D16" s="131">
        <f>SUM(D8:D15)</f>
        <v>6284.03</v>
      </c>
      <c r="E16" s="131"/>
      <c r="F16" s="131"/>
      <c r="G16" s="117">
        <f>SUM(G8:G15)</f>
        <v>0</v>
      </c>
    </row>
    <row r="18" spans="1:1" ht="13.5" x14ac:dyDescent="0.2">
      <c r="A18" s="2" t="s">
        <v>238</v>
      </c>
    </row>
  </sheetData>
  <sheetProtection algorithmName="SHA-512" hashValue="b6CYawDKa2fUPUdP/PlTKq0iWZ2Q6ELYmLjB0Oz3/q8J4H1HU4WgYVrKpZIVE24mwz5g2hn7CUN3A7L/MGIVzg==" saltValue="eT1m8Y95WPsSz2uhuGzyXg==" spinCount="100000" sheet="1" objects="1" scenarios="1"/>
  <mergeCells count="2">
    <mergeCell ref="A3:G3"/>
    <mergeCell ref="E6:F6"/>
  </mergeCells>
  <conditionalFormatting sqref="A1:XFD1048576">
    <cfRule type="expression" dxfId="4" priority="1">
      <formula>NOT(CELL("Schutz",A1))</formula>
    </cfRule>
  </conditionalFormatting>
  <pageMargins left="0.7" right="0.7" top="0.78740157499999996" bottom="0.78740157499999996" header="0.3" footer="0.3"/>
  <pageSetup scale="6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23"/>
  <sheetViews>
    <sheetView showGridLines="0" zoomScaleNormal="100" workbookViewId="0">
      <selection activeCell="E8" sqref="E8"/>
    </sheetView>
  </sheetViews>
  <sheetFormatPr baseColWidth="10" defaultColWidth="11.42578125" defaultRowHeight="12.75" x14ac:dyDescent="0.2"/>
  <cols>
    <col min="1" max="1" width="8.5703125" style="3" customWidth="1"/>
    <col min="2" max="2" width="59.85546875" style="3" bestFit="1" customWidth="1"/>
    <col min="3" max="5" width="10.7109375" style="24" customWidth="1"/>
    <col min="6" max="16384" width="11.42578125" style="3"/>
  </cols>
  <sheetData>
    <row r="1" spans="1:5" s="1" customFormat="1" ht="24.95" customHeight="1" x14ac:dyDescent="0.25">
      <c r="A1" s="95" t="str">
        <f>Auftraggeber</f>
        <v>Stadt Guben</v>
      </c>
      <c r="B1" s="104"/>
      <c r="C1" s="97"/>
      <c r="D1" s="97"/>
      <c r="E1" s="91"/>
    </row>
    <row r="2" spans="1:5" s="1" customFormat="1" ht="20.100000000000001" customHeight="1" x14ac:dyDescent="0.25">
      <c r="A2" s="53" t="str">
        <f>Leistungsgegenstand</f>
        <v>Ausschreibung der Gebäudereinigung</v>
      </c>
      <c r="B2" s="5"/>
      <c r="C2" s="4"/>
      <c r="D2" s="4"/>
      <c r="E2" s="37"/>
    </row>
    <row r="3" spans="1:5" s="1" customFormat="1" ht="39.950000000000003" customHeight="1" x14ac:dyDescent="0.25">
      <c r="A3" s="209" t="s">
        <v>220</v>
      </c>
      <c r="B3" s="210"/>
      <c r="C3" s="210"/>
      <c r="D3" s="210"/>
      <c r="E3" s="211"/>
    </row>
    <row r="4" spans="1:5" s="1" customFormat="1" ht="30" customHeight="1" x14ac:dyDescent="0.25">
      <c r="A4" s="125" t="s">
        <v>209</v>
      </c>
      <c r="B4" s="126"/>
      <c r="C4" s="126"/>
      <c r="D4" s="126"/>
      <c r="E4" s="127"/>
    </row>
    <row r="5" spans="1:5" x14ac:dyDescent="0.2">
      <c r="A5" s="129"/>
      <c r="E5" s="159"/>
    </row>
    <row r="6" spans="1:5" ht="30" customHeight="1" x14ac:dyDescent="0.2">
      <c r="A6" s="163"/>
      <c r="B6" s="20"/>
      <c r="C6" s="32" t="s">
        <v>214</v>
      </c>
      <c r="D6" s="32" t="s">
        <v>215</v>
      </c>
      <c r="E6" s="32" t="s">
        <v>219</v>
      </c>
    </row>
    <row r="7" spans="1:5" ht="39.950000000000003" customHeight="1" x14ac:dyDescent="0.2">
      <c r="A7" s="32" t="s">
        <v>29</v>
      </c>
      <c r="B7" s="32" t="s">
        <v>108</v>
      </c>
      <c r="C7" s="32" t="s">
        <v>217</v>
      </c>
      <c r="D7" s="32" t="s">
        <v>217</v>
      </c>
      <c r="E7" s="32" t="s">
        <v>218</v>
      </c>
    </row>
    <row r="8" spans="1:5" x14ac:dyDescent="0.2">
      <c r="A8" s="19">
        <v>1</v>
      </c>
      <c r="B8" s="34" t="s">
        <v>109</v>
      </c>
      <c r="C8" s="142"/>
      <c r="D8" s="142"/>
      <c r="E8" s="133"/>
    </row>
    <row r="9" spans="1:5" x14ac:dyDescent="0.2">
      <c r="A9" s="19">
        <v>2</v>
      </c>
      <c r="B9" s="34" t="s">
        <v>110</v>
      </c>
      <c r="C9" s="142"/>
      <c r="D9" s="142"/>
      <c r="E9" s="133"/>
    </row>
    <row r="10" spans="1:5" x14ac:dyDescent="0.2">
      <c r="A10" s="19">
        <v>3</v>
      </c>
      <c r="B10" s="34" t="s">
        <v>136</v>
      </c>
      <c r="C10" s="142"/>
      <c r="D10" s="142"/>
      <c r="E10" s="133"/>
    </row>
    <row r="11" spans="1:5" x14ac:dyDescent="0.2">
      <c r="A11" s="19">
        <v>4</v>
      </c>
      <c r="B11" s="34" t="s">
        <v>111</v>
      </c>
      <c r="C11" s="142"/>
      <c r="D11" s="142"/>
      <c r="E11" s="133"/>
    </row>
    <row r="12" spans="1:5" x14ac:dyDescent="0.2">
      <c r="A12" s="19">
        <v>5</v>
      </c>
      <c r="B12" s="34" t="s">
        <v>210</v>
      </c>
      <c r="C12" s="133"/>
      <c r="D12" s="133"/>
      <c r="E12" s="142"/>
    </row>
    <row r="13" spans="1:5" x14ac:dyDescent="0.2">
      <c r="A13" s="19">
        <v>6</v>
      </c>
      <c r="B13" s="34" t="s">
        <v>211</v>
      </c>
      <c r="C13" s="133"/>
      <c r="D13" s="133"/>
      <c r="E13" s="142"/>
    </row>
    <row r="14" spans="1:5" x14ac:dyDescent="0.2">
      <c r="A14" s="19">
        <v>7</v>
      </c>
      <c r="B14" s="34" t="s">
        <v>233</v>
      </c>
      <c r="C14" s="133"/>
      <c r="D14" s="133"/>
      <c r="E14" s="142"/>
    </row>
    <row r="15" spans="1:5" x14ac:dyDescent="0.2">
      <c r="A15" s="19">
        <v>8</v>
      </c>
      <c r="B15" s="34" t="s">
        <v>137</v>
      </c>
      <c r="C15" s="133"/>
      <c r="D15" s="133"/>
      <c r="E15" s="142"/>
    </row>
    <row r="16" spans="1:5" x14ac:dyDescent="0.2">
      <c r="A16" s="19">
        <v>9</v>
      </c>
      <c r="B16" s="34" t="s">
        <v>138</v>
      </c>
      <c r="C16" s="133"/>
      <c r="D16" s="133"/>
      <c r="E16" s="142"/>
    </row>
    <row r="17" spans="1:5" x14ac:dyDescent="0.2">
      <c r="A17" s="19">
        <v>10</v>
      </c>
      <c r="B17" s="34" t="s">
        <v>212</v>
      </c>
      <c r="C17" s="133"/>
      <c r="D17" s="133"/>
      <c r="E17" s="142"/>
    </row>
    <row r="18" spans="1:5" x14ac:dyDescent="0.2">
      <c r="A18" s="19">
        <v>11</v>
      </c>
      <c r="B18" s="34" t="s">
        <v>213</v>
      </c>
      <c r="C18" s="133"/>
      <c r="D18" s="133"/>
      <c r="E18" s="142"/>
    </row>
    <row r="19" spans="1:5" x14ac:dyDescent="0.2">
      <c r="A19" s="19">
        <v>12</v>
      </c>
      <c r="B19" s="34" t="s">
        <v>139</v>
      </c>
      <c r="C19" s="133"/>
      <c r="D19" s="133"/>
      <c r="E19" s="142"/>
    </row>
    <row r="20" spans="1:5" x14ac:dyDescent="0.2">
      <c r="A20" s="19">
        <v>13</v>
      </c>
      <c r="B20" s="34" t="s">
        <v>140</v>
      </c>
      <c r="C20" s="133"/>
      <c r="D20" s="133"/>
      <c r="E20" s="142"/>
    </row>
    <row r="21" spans="1:5" x14ac:dyDescent="0.2">
      <c r="A21" s="19">
        <v>14</v>
      </c>
      <c r="B21" s="34" t="s">
        <v>223</v>
      </c>
      <c r="C21" s="133"/>
      <c r="D21" s="133"/>
      <c r="E21" s="142"/>
    </row>
    <row r="22" spans="1:5" x14ac:dyDescent="0.2">
      <c r="A22" s="19">
        <v>15</v>
      </c>
      <c r="B22" s="34" t="s">
        <v>224</v>
      </c>
      <c r="C22" s="133"/>
      <c r="D22" s="133"/>
      <c r="E22" s="142"/>
    </row>
    <row r="23" spans="1:5" x14ac:dyDescent="0.2">
      <c r="A23" s="19">
        <v>16</v>
      </c>
      <c r="B23" s="34" t="s">
        <v>222</v>
      </c>
      <c r="C23" s="133"/>
      <c r="D23" s="133"/>
      <c r="E23" s="142"/>
    </row>
  </sheetData>
  <sheetProtection algorithmName="SHA-512" hashValue="4eRH3CaUw68Aqr53phuPQRWm9fevdktO8aP3+bUee5xWgKSyeA1OpzIoguNCiWMMLyomZ6vPxBMcjWnQLs6jWg==" saltValue="A756ACi5PS2sOTvIoVJdrg==" spinCount="100000" sheet="1" objects="1" scenarios="1"/>
  <mergeCells count="1">
    <mergeCell ref="A3:E3"/>
  </mergeCells>
  <conditionalFormatting sqref="A1:XFD1048576">
    <cfRule type="expression" dxfId="3" priority="1">
      <formula>NOT(CELL("Schutz",A1))</formula>
    </cfRule>
  </conditionalFormatting>
  <pageMargins left="0.7" right="0.7" top="0.78740157499999996" bottom="0.78740157499999996"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93"/>
  <sheetViews>
    <sheetView showGridLines="0" zoomScale="90" zoomScaleNormal="90" workbookViewId="0">
      <selection activeCell="D14" sqref="D14"/>
    </sheetView>
  </sheetViews>
  <sheetFormatPr baseColWidth="10" defaultColWidth="11.42578125" defaultRowHeight="13.5" x14ac:dyDescent="0.2"/>
  <cols>
    <col min="1" max="1" width="10.5703125" style="17" customWidth="1"/>
    <col min="2" max="2" width="8.5703125" style="18" customWidth="1"/>
    <col min="3" max="3" width="73.42578125" style="18" bestFit="1" customWidth="1"/>
    <col min="4" max="4" width="12.5703125" style="17" customWidth="1"/>
    <col min="5" max="5" width="17.7109375" style="17" customWidth="1"/>
    <col min="6" max="6" width="12.5703125" style="17" customWidth="1"/>
    <col min="7" max="7" width="14.42578125" style="17" customWidth="1"/>
    <col min="8" max="16384" width="11.42578125" style="17"/>
  </cols>
  <sheetData>
    <row r="1" spans="1:11" s="1" customFormat="1" ht="24.95" customHeight="1" x14ac:dyDescent="0.25">
      <c r="A1" s="95" t="str">
        <f>Auftraggeber</f>
        <v>Stadt Guben</v>
      </c>
      <c r="B1" s="91"/>
      <c r="F1" s="106"/>
    </row>
    <row r="2" spans="1:11" s="1" customFormat="1" ht="20.100000000000001" customHeight="1" x14ac:dyDescent="0.25">
      <c r="A2" s="53" t="str">
        <f>Leistungsgegenstand</f>
        <v>Ausschreibung der Gebäudereinigung</v>
      </c>
      <c r="B2" s="36"/>
      <c r="F2" s="106"/>
    </row>
    <row r="3" spans="1:11" s="1" customFormat="1" ht="20.100000000000001" customHeight="1" x14ac:dyDescent="0.25">
      <c r="A3" s="94" t="s">
        <v>173</v>
      </c>
      <c r="B3" s="36"/>
      <c r="F3" s="106"/>
    </row>
    <row r="4" spans="1:11" s="1" customFormat="1" ht="9.9499999999999993" customHeight="1" x14ac:dyDescent="0.25">
      <c r="A4" s="5"/>
      <c r="B4" s="5"/>
      <c r="F4" s="106"/>
    </row>
    <row r="5" spans="1:11" s="1" customFormat="1" ht="30" customHeight="1" x14ac:dyDescent="0.25">
      <c r="A5" s="125" t="str">
        <f>"Angebot "&amp;Eignung!B6</f>
        <v xml:space="preserve">Angebot </v>
      </c>
      <c r="B5" s="126"/>
      <c r="C5" s="126"/>
      <c r="D5" s="126"/>
      <c r="E5" s="126"/>
      <c r="F5" s="126"/>
      <c r="G5" s="127"/>
    </row>
    <row r="6" spans="1:11" s="1" customFormat="1" ht="20.100000000000001" customHeight="1" x14ac:dyDescent="0.25">
      <c r="A6" s="52" t="s">
        <v>147</v>
      </c>
      <c r="B6" s="60"/>
      <c r="F6" s="106"/>
      <c r="G6" s="112"/>
    </row>
    <row r="7" spans="1:11" ht="9.9499999999999993" customHeight="1" x14ac:dyDescent="0.2">
      <c r="A7" s="113"/>
      <c r="B7" s="114"/>
      <c r="C7" s="114"/>
      <c r="D7" s="114"/>
      <c r="E7" s="114"/>
      <c r="F7" s="114"/>
      <c r="G7" s="115"/>
      <c r="K7" s="42" t="s">
        <v>151</v>
      </c>
    </row>
    <row r="8" spans="1:11" ht="24.2" customHeight="1" x14ac:dyDescent="0.2">
      <c r="A8" s="164" t="s">
        <v>148</v>
      </c>
      <c r="B8" s="148">
        <v>1</v>
      </c>
      <c r="C8" s="114"/>
      <c r="D8" s="114"/>
      <c r="E8" s="114"/>
      <c r="F8" s="114"/>
      <c r="G8" s="115"/>
      <c r="K8" s="42" t="s">
        <v>152</v>
      </c>
    </row>
    <row r="9" spans="1:11" ht="24.2" hidden="1" customHeight="1" x14ac:dyDescent="0.2">
      <c r="A9" s="164" t="s">
        <v>149</v>
      </c>
      <c r="B9" s="148">
        <v>1</v>
      </c>
      <c r="C9" s="114"/>
      <c r="D9" s="114"/>
      <c r="E9" s="114"/>
      <c r="F9" s="114"/>
      <c r="G9" s="115"/>
    </row>
    <row r="10" spans="1:11" s="20" customFormat="1" ht="24.2" hidden="1" customHeight="1" x14ac:dyDescent="0.2">
      <c r="A10" s="164" t="s">
        <v>150</v>
      </c>
      <c r="B10" s="148">
        <v>1</v>
      </c>
      <c r="C10" s="114"/>
      <c r="D10" s="114"/>
      <c r="E10" s="114"/>
      <c r="F10" s="114"/>
      <c r="G10" s="115"/>
    </row>
    <row r="11" spans="1:11" s="20" customFormat="1" ht="24.2" hidden="1" customHeight="1" x14ac:dyDescent="0.2">
      <c r="A11" s="164" t="s">
        <v>154</v>
      </c>
      <c r="B11" s="148">
        <v>1</v>
      </c>
      <c r="C11" s="114"/>
      <c r="D11" s="114"/>
      <c r="E11" s="114"/>
      <c r="F11" s="114"/>
      <c r="G11" s="115"/>
    </row>
    <row r="12" spans="1:11" s="20" customFormat="1" ht="24.2" customHeight="1" x14ac:dyDescent="0.2">
      <c r="A12" s="164" t="s">
        <v>149</v>
      </c>
      <c r="B12" s="148">
        <v>1</v>
      </c>
      <c r="C12" s="114"/>
      <c r="D12" s="114"/>
      <c r="E12" s="114"/>
      <c r="F12" s="114"/>
      <c r="G12" s="115"/>
    </row>
    <row r="13" spans="1:11" ht="9.9499999999999993" customHeight="1" x14ac:dyDescent="0.2">
      <c r="A13" s="113"/>
      <c r="B13" s="114"/>
      <c r="C13" s="114"/>
      <c r="D13" s="114"/>
      <c r="E13" s="114"/>
      <c r="F13" s="114"/>
      <c r="G13" s="115"/>
      <c r="K13" s="42"/>
    </row>
    <row r="14" spans="1:11" customFormat="1" ht="17.25" customHeight="1" x14ac:dyDescent="0.2">
      <c r="A14" s="165" t="s">
        <v>250</v>
      </c>
      <c r="B14" s="166"/>
      <c r="C14" s="166"/>
      <c r="D14" s="167"/>
      <c r="E14" s="166"/>
      <c r="F14" s="166"/>
      <c r="G14" s="168"/>
    </row>
    <row r="15" spans="1:11" customFormat="1" ht="17.25" customHeight="1" x14ac:dyDescent="0.2">
      <c r="A15" s="169"/>
      <c r="B15" s="170"/>
      <c r="C15" s="170"/>
      <c r="D15" s="171"/>
      <c r="E15" s="171"/>
      <c r="F15" s="171"/>
      <c r="G15" s="172"/>
    </row>
    <row r="16" spans="1:11" customFormat="1" ht="36" x14ac:dyDescent="0.2">
      <c r="A16" s="160" t="s">
        <v>29</v>
      </c>
      <c r="B16" s="161" t="s">
        <v>142</v>
      </c>
      <c r="C16" s="162" t="s">
        <v>129</v>
      </c>
      <c r="D16" s="162" t="s">
        <v>198</v>
      </c>
      <c r="E16" s="162" t="s">
        <v>193</v>
      </c>
      <c r="F16" s="173" t="s">
        <v>30</v>
      </c>
      <c r="G16" s="174" t="s">
        <v>194</v>
      </c>
    </row>
    <row r="17" spans="1:8" customFormat="1" ht="16.7" customHeight="1" x14ac:dyDescent="0.2">
      <c r="A17" s="19">
        <v>1</v>
      </c>
      <c r="B17" s="175">
        <v>1</v>
      </c>
      <c r="C17" s="34" t="s">
        <v>258</v>
      </c>
      <c r="D17" s="176">
        <f>SUMIF(Einzelraumkalkulation!$C$7:$C$674,C17,Einzelraumkalkulation!$I$7:$I$674)</f>
        <v>4394.0600000000004</v>
      </c>
      <c r="E17" s="176">
        <f>SUMIF(Einzelraumkalkulation!$C$7:$C$674,C17,Einzelraumkalkulation!$T$7:$T$674)</f>
        <v>517870.5950000002</v>
      </c>
      <c r="F17" s="176" t="e">
        <f>IF($B$8=1,SUMIF(Einzelraumkalkulation!$C$7:$C$674,C17,Einzelraumkalkulation!$U$7:$U$674),"-")</f>
        <v>#VALUE!</v>
      </c>
      <c r="G17" s="176" t="e">
        <f>IF($B$8=1,SUMIF(Einzelraumkalkulation!$C$7:$C$674,C17,Einzelraumkalkulation!$V$7:$V$674),"-")</f>
        <v>#VALUE!</v>
      </c>
    </row>
    <row r="18" spans="1:8" customFormat="1" ht="16.7" customHeight="1" x14ac:dyDescent="0.2">
      <c r="A18" s="19">
        <v>2</v>
      </c>
      <c r="B18" s="175">
        <v>1</v>
      </c>
      <c r="C18" s="34" t="s">
        <v>259</v>
      </c>
      <c r="D18" s="176">
        <f>SUMIF(Einzelraumkalkulation!$C$7:$C$674,C18,Einzelraumkalkulation!$I$7:$I$674)</f>
        <v>3651.3799999999997</v>
      </c>
      <c r="E18" s="176">
        <f>SUMIF(Einzelraumkalkulation!$C$7:$C$674,C18,Einzelraumkalkulation!$T$7:$T$674)</f>
        <v>31057.894999999997</v>
      </c>
      <c r="F18" s="176" t="e">
        <f>IF($B$8=1,SUMIF(Einzelraumkalkulation!$C$7:$C$674,C18,Einzelraumkalkulation!$U$7:$U$674),"-")</f>
        <v>#VALUE!</v>
      </c>
      <c r="G18" s="176" t="e">
        <f>IF($B$8=1,SUMIF(Einzelraumkalkulation!$C$7:$C$674,C18,Einzelraumkalkulation!$V$7:$V$674),"-")</f>
        <v>#VALUE!</v>
      </c>
    </row>
    <row r="19" spans="1:8" customFormat="1" ht="16.7" customHeight="1" x14ac:dyDescent="0.2">
      <c r="A19" s="19">
        <v>3</v>
      </c>
      <c r="B19" s="175">
        <v>1</v>
      </c>
      <c r="C19" s="34" t="s">
        <v>260</v>
      </c>
      <c r="D19" s="176">
        <f>SUMIF(Einzelraumkalkulation!$C$7:$C$674,C19,Einzelraumkalkulation!$I$7:$I$674)</f>
        <v>3647.9599999999982</v>
      </c>
      <c r="E19" s="176">
        <f>SUMIF(Einzelraumkalkulation!$C$7:$C$674,C19,Einzelraumkalkulation!$T$7:$T$674)</f>
        <v>583176.30550000025</v>
      </c>
      <c r="F19" s="176" t="e">
        <f>IF($B$8=1,SUMIF(Einzelraumkalkulation!$C$7:$C$674,C19,Einzelraumkalkulation!$U$7:$U$674),"-")</f>
        <v>#VALUE!</v>
      </c>
      <c r="G19" s="176" t="e">
        <f>IF($B$8=1,SUMIF(Einzelraumkalkulation!$C$7:$C$674,C19,Einzelraumkalkulation!$V$7:$V$674),"-")</f>
        <v>#VALUE!</v>
      </c>
    </row>
    <row r="20" spans="1:8" customFormat="1" ht="16.7" customHeight="1" x14ac:dyDescent="0.2">
      <c r="A20" s="19">
        <v>4</v>
      </c>
      <c r="B20" s="175">
        <v>1</v>
      </c>
      <c r="C20" s="34" t="s">
        <v>261</v>
      </c>
      <c r="D20" s="176">
        <f>SUMIF(Einzelraumkalkulation!$C$7:$C$674,C20,Einzelraumkalkulation!$I$7:$I$674)</f>
        <v>1119.77</v>
      </c>
      <c r="E20" s="176">
        <f>SUMIF(Einzelraumkalkulation!$C$7:$C$674,C20,Einzelraumkalkulation!$T$7:$T$674)</f>
        <v>214797.04949999996</v>
      </c>
      <c r="F20" s="176" t="e">
        <f>IF($B$8=1,SUMIF(Einzelraumkalkulation!$C$7:$C$674,C20,Einzelraumkalkulation!$U$7:$U$674),"-")</f>
        <v>#VALUE!</v>
      </c>
      <c r="G20" s="176" t="e">
        <f>IF($B$8=1,SUMIF(Einzelraumkalkulation!$C$7:$C$674,C20,Einzelraumkalkulation!$V$7:$V$674),"-")</f>
        <v>#VALUE!</v>
      </c>
    </row>
    <row r="21" spans="1:8" customFormat="1" ht="16.7" customHeight="1" x14ac:dyDescent="0.2">
      <c r="A21" s="19">
        <v>5</v>
      </c>
      <c r="B21" s="175">
        <v>1</v>
      </c>
      <c r="C21" s="34" t="s">
        <v>262</v>
      </c>
      <c r="D21" s="176">
        <f>SUMIF(Einzelraumkalkulation!$C$7:$C$674,C21,Einzelraumkalkulation!$I$7:$I$674)</f>
        <v>2609.4100000000012</v>
      </c>
      <c r="E21" s="176">
        <f>SUMIF(Einzelraumkalkulation!$C$7:$C$674,C21,Einzelraumkalkulation!$T$7:$T$674)</f>
        <v>446955.2865000001</v>
      </c>
      <c r="F21" s="176" t="e">
        <f>IF($B$8=1,SUMIF(Einzelraumkalkulation!$C$7:$C$674,C21,Einzelraumkalkulation!$U$7:$U$674),"-")</f>
        <v>#VALUE!</v>
      </c>
      <c r="G21" s="176" t="e">
        <f>IF($B$8=1,SUMIF(Einzelraumkalkulation!$C$7:$C$674,C21,Einzelraumkalkulation!$V$7:$V$674),"-")</f>
        <v>#VALUE!</v>
      </c>
    </row>
    <row r="22" spans="1:8" customFormat="1" ht="16.7" customHeight="1" x14ac:dyDescent="0.2">
      <c r="A22" s="19">
        <v>6</v>
      </c>
      <c r="B22" s="175">
        <v>1</v>
      </c>
      <c r="C22" s="34" t="s">
        <v>538</v>
      </c>
      <c r="D22" s="176">
        <f>SUMIF(Einzelraumkalkulation!$C$7:$C$674,C22,Einzelraumkalkulation!$I$7:$I$674)</f>
        <v>564.04</v>
      </c>
      <c r="E22" s="176">
        <f>SUMIF(Einzelraumkalkulation!$C$7:$C$674,C22,Einzelraumkalkulation!$T$7:$T$674)</f>
        <v>93529.047500000015</v>
      </c>
      <c r="F22" s="176" t="e">
        <f>IF($B$8=1,SUMIF(Einzelraumkalkulation!$C$7:$C$674,C22,Einzelraumkalkulation!$U$7:$U$674),"-")</f>
        <v>#VALUE!</v>
      </c>
      <c r="G22" s="176" t="e">
        <f>IF($B$8=1,SUMIF(Einzelraumkalkulation!$C$7:$C$674,C22,Einzelraumkalkulation!$V$7:$V$674),"-")</f>
        <v>#VALUE!</v>
      </c>
    </row>
    <row r="23" spans="1:8" customFormat="1" ht="16.7" customHeight="1" x14ac:dyDescent="0.2">
      <c r="A23" s="19">
        <v>7</v>
      </c>
      <c r="B23" s="175">
        <v>1</v>
      </c>
      <c r="C23" s="34" t="s">
        <v>263</v>
      </c>
      <c r="D23" s="176">
        <f>SUMIF(Einzelraumkalkulation!$C$7:$C$674,C23,Einzelraumkalkulation!$I$7:$I$674)</f>
        <v>177.31000000000003</v>
      </c>
      <c r="E23" s="176">
        <f>SUMIF(Einzelraumkalkulation!$C$7:$C$674,C23,Einzelraumkalkulation!$T$7:$T$674)</f>
        <v>22788.377899999999</v>
      </c>
      <c r="F23" s="176" t="e">
        <f>IF($B$8=1,SUMIF(Einzelraumkalkulation!$C$7:$C$674,C23,Einzelraumkalkulation!$U$7:$U$674),"-")</f>
        <v>#VALUE!</v>
      </c>
      <c r="G23" s="176" t="e">
        <f>IF($B$8=1,SUMIF(Einzelraumkalkulation!$C$7:$C$674,C23,Einzelraumkalkulation!$V$7:$V$674),"-")</f>
        <v>#VALUE!</v>
      </c>
    </row>
    <row r="24" spans="1:8" customFormat="1" ht="16.7" customHeight="1" x14ac:dyDescent="0.2">
      <c r="A24" s="19">
        <v>8</v>
      </c>
      <c r="B24" s="175">
        <v>1</v>
      </c>
      <c r="C24" s="34" t="s">
        <v>264</v>
      </c>
      <c r="D24" s="176">
        <f>SUMIF(Einzelraumkalkulation!$C$7:$C$674,C24,Einzelraumkalkulation!$I$7:$I$674)</f>
        <v>1639.91</v>
      </c>
      <c r="E24" s="176">
        <f>SUMIF(Einzelraumkalkulation!$C$7:$C$674,C24,Einzelraumkalkulation!$T$7:$T$674)</f>
        <v>267684.87549999997</v>
      </c>
      <c r="F24" s="176" t="e">
        <f>IF($B$8=1,SUMIF(Einzelraumkalkulation!$C$7:$C$674,C24,Einzelraumkalkulation!$U$7:$U$674),"-")</f>
        <v>#VALUE!</v>
      </c>
      <c r="G24" s="176" t="e">
        <f>IF($B$8=1,SUMIF(Einzelraumkalkulation!$C$7:$C$674,C24,Einzelraumkalkulation!$V$7:$V$674),"-")</f>
        <v>#VALUE!</v>
      </c>
    </row>
    <row r="25" spans="1:8" customFormat="1" ht="16.7" customHeight="1" thickBot="1" x14ac:dyDescent="0.25">
      <c r="A25" s="177"/>
      <c r="B25" s="178" t="str">
        <f>B26</f>
        <v>Los 1</v>
      </c>
      <c r="C25" s="179" t="s">
        <v>105</v>
      </c>
      <c r="D25" s="180"/>
      <c r="E25" s="181"/>
      <c r="F25" s="182"/>
      <c r="G25" s="183">
        <f>IF($B$8=1,Grundreinigung!H15,"-")</f>
        <v>0</v>
      </c>
    </row>
    <row r="26" spans="1:8" customFormat="1" ht="16.7" customHeight="1" thickBot="1" x14ac:dyDescent="0.25">
      <c r="A26" s="184"/>
      <c r="B26" s="185" t="str">
        <f>$B$16&amp;" "&amp;B17</f>
        <v>Los 1</v>
      </c>
      <c r="C26" s="186" t="s">
        <v>231</v>
      </c>
      <c r="D26" s="187">
        <f>SUM(D17:D24)</f>
        <v>17803.84</v>
      </c>
      <c r="E26" s="188">
        <f>SUM(E17:E24)</f>
        <v>2177859.4324000007</v>
      </c>
      <c r="F26" s="189" t="e">
        <f>SUM(F17:F24)</f>
        <v>#VALUE!</v>
      </c>
      <c r="G26" s="190" t="e">
        <f>IF($B$8=1,SUM(G17:G25),"nicht angeboten")</f>
        <v>#VALUE!</v>
      </c>
    </row>
    <row r="27" spans="1:8" ht="9.9499999999999993" customHeight="1" thickBot="1" x14ac:dyDescent="0.25">
      <c r="A27" s="20"/>
      <c r="B27" s="191"/>
      <c r="C27" s="191"/>
      <c r="D27" s="20"/>
      <c r="E27" s="20"/>
      <c r="F27" s="20"/>
      <c r="G27" s="20"/>
      <c r="H27"/>
    </row>
    <row r="28" spans="1:8" customFormat="1" ht="16.7" customHeight="1" thickBot="1" x14ac:dyDescent="0.25">
      <c r="A28" s="184"/>
      <c r="B28" s="185" t="s">
        <v>149</v>
      </c>
      <c r="C28" s="186" t="s">
        <v>232</v>
      </c>
      <c r="D28" s="187"/>
      <c r="E28" s="192">
        <f>Glasreinigung!D16</f>
        <v>6284.03</v>
      </c>
      <c r="F28" s="189"/>
      <c r="G28" s="190">
        <f>IF($B$12=1,Glasreinigung!G16,"nicht angeboten")</f>
        <v>0</v>
      </c>
    </row>
    <row r="29" spans="1:8" x14ac:dyDescent="0.2">
      <c r="H29"/>
    </row>
    <row r="30" spans="1:8" x14ac:dyDescent="0.2">
      <c r="H30"/>
    </row>
    <row r="31" spans="1:8" x14ac:dyDescent="0.2">
      <c r="H31"/>
    </row>
    <row r="32" spans="1:8" x14ac:dyDescent="0.2">
      <c r="H32"/>
    </row>
    <row r="33" spans="8:8" x14ac:dyDescent="0.2">
      <c r="H33"/>
    </row>
    <row r="34" spans="8:8" x14ac:dyDescent="0.2">
      <c r="H34"/>
    </row>
    <row r="35" spans="8:8" x14ac:dyDescent="0.2">
      <c r="H35"/>
    </row>
    <row r="36" spans="8:8" x14ac:dyDescent="0.2">
      <c r="H36"/>
    </row>
    <row r="37" spans="8:8" x14ac:dyDescent="0.2">
      <c r="H37"/>
    </row>
    <row r="38" spans="8:8" x14ac:dyDescent="0.2">
      <c r="H38"/>
    </row>
    <row r="39" spans="8:8" x14ac:dyDescent="0.2">
      <c r="H39"/>
    </row>
    <row r="40" spans="8:8" x14ac:dyDescent="0.2">
      <c r="H40"/>
    </row>
    <row r="41" spans="8:8" x14ac:dyDescent="0.2">
      <c r="H41"/>
    </row>
    <row r="42" spans="8:8" x14ac:dyDescent="0.2">
      <c r="H42"/>
    </row>
    <row r="43" spans="8:8" x14ac:dyDescent="0.2">
      <c r="H43"/>
    </row>
    <row r="44" spans="8:8" x14ac:dyDescent="0.2">
      <c r="H44"/>
    </row>
    <row r="45" spans="8:8" x14ac:dyDescent="0.2">
      <c r="H45"/>
    </row>
    <row r="46" spans="8:8" x14ac:dyDescent="0.2">
      <c r="H46"/>
    </row>
    <row r="47" spans="8:8" x14ac:dyDescent="0.2">
      <c r="H47"/>
    </row>
    <row r="48" spans="8:8" x14ac:dyDescent="0.2">
      <c r="H48"/>
    </row>
    <row r="49" spans="8:8" x14ac:dyDescent="0.2">
      <c r="H49"/>
    </row>
    <row r="50" spans="8:8" x14ac:dyDescent="0.2">
      <c r="H50"/>
    </row>
    <row r="51" spans="8:8" x14ac:dyDescent="0.2">
      <c r="H51"/>
    </row>
    <row r="52" spans="8:8" x14ac:dyDescent="0.2">
      <c r="H52"/>
    </row>
    <row r="53" spans="8:8" x14ac:dyDescent="0.2">
      <c r="H53"/>
    </row>
    <row r="54" spans="8:8" x14ac:dyDescent="0.2">
      <c r="H54"/>
    </row>
    <row r="55" spans="8:8" x14ac:dyDescent="0.2">
      <c r="H55"/>
    </row>
    <row r="56" spans="8:8" x14ac:dyDescent="0.2">
      <c r="H56"/>
    </row>
    <row r="57" spans="8:8" x14ac:dyDescent="0.2">
      <c r="H57"/>
    </row>
    <row r="58" spans="8:8" x14ac:dyDescent="0.2">
      <c r="H58"/>
    </row>
    <row r="59" spans="8:8" x14ac:dyDescent="0.2">
      <c r="H59"/>
    </row>
    <row r="60" spans="8:8" x14ac:dyDescent="0.2">
      <c r="H60"/>
    </row>
    <row r="61" spans="8:8" x14ac:dyDescent="0.2">
      <c r="H61"/>
    </row>
    <row r="62" spans="8:8" x14ac:dyDescent="0.2">
      <c r="H62"/>
    </row>
    <row r="63" spans="8:8" x14ac:dyDescent="0.2">
      <c r="H63"/>
    </row>
    <row r="64" spans="8:8" x14ac:dyDescent="0.2">
      <c r="H64"/>
    </row>
    <row r="65" spans="8:8" x14ac:dyDescent="0.2">
      <c r="H65"/>
    </row>
    <row r="66" spans="8:8" x14ac:dyDescent="0.2">
      <c r="H66"/>
    </row>
    <row r="67" spans="8:8" x14ac:dyDescent="0.2">
      <c r="H67"/>
    </row>
    <row r="68" spans="8:8" x14ac:dyDescent="0.2">
      <c r="H68"/>
    </row>
    <row r="69" spans="8:8" x14ac:dyDescent="0.2">
      <c r="H69"/>
    </row>
    <row r="70" spans="8:8" x14ac:dyDescent="0.2">
      <c r="H70"/>
    </row>
    <row r="71" spans="8:8" x14ac:dyDescent="0.2">
      <c r="H71"/>
    </row>
    <row r="72" spans="8:8" x14ac:dyDescent="0.2">
      <c r="H72"/>
    </row>
    <row r="73" spans="8:8" x14ac:dyDescent="0.2">
      <c r="H73"/>
    </row>
    <row r="74" spans="8:8" x14ac:dyDescent="0.2">
      <c r="H74"/>
    </row>
    <row r="75" spans="8:8" x14ac:dyDescent="0.2">
      <c r="H75"/>
    </row>
    <row r="76" spans="8:8" x14ac:dyDescent="0.2">
      <c r="H76"/>
    </row>
    <row r="77" spans="8:8" x14ac:dyDescent="0.2">
      <c r="H77"/>
    </row>
    <row r="78" spans="8:8" x14ac:dyDescent="0.2">
      <c r="H78"/>
    </row>
    <row r="79" spans="8:8" x14ac:dyDescent="0.2">
      <c r="H79"/>
    </row>
    <row r="80" spans="8:8" x14ac:dyDescent="0.2">
      <c r="H80"/>
    </row>
    <row r="81" spans="8:8" x14ac:dyDescent="0.2">
      <c r="H81"/>
    </row>
    <row r="82" spans="8:8" x14ac:dyDescent="0.2">
      <c r="H82"/>
    </row>
    <row r="83" spans="8:8" x14ac:dyDescent="0.2">
      <c r="H83"/>
    </row>
    <row r="84" spans="8:8" x14ac:dyDescent="0.2">
      <c r="H84"/>
    </row>
    <row r="85" spans="8:8" x14ac:dyDescent="0.2">
      <c r="H85"/>
    </row>
    <row r="86" spans="8:8" x14ac:dyDescent="0.2">
      <c r="H86"/>
    </row>
    <row r="87" spans="8:8" x14ac:dyDescent="0.2">
      <c r="H87"/>
    </row>
    <row r="88" spans="8:8" x14ac:dyDescent="0.2">
      <c r="H88"/>
    </row>
    <row r="89" spans="8:8" x14ac:dyDescent="0.2">
      <c r="H89"/>
    </row>
    <row r="90" spans="8:8" x14ac:dyDescent="0.2">
      <c r="H90"/>
    </row>
    <row r="91" spans="8:8" x14ac:dyDescent="0.2">
      <c r="H91"/>
    </row>
    <row r="92" spans="8:8" x14ac:dyDescent="0.2">
      <c r="H92"/>
    </row>
    <row r="93" spans="8:8" x14ac:dyDescent="0.2">
      <c r="H93"/>
    </row>
    <row r="94" spans="8:8" x14ac:dyDescent="0.2">
      <c r="H94"/>
    </row>
    <row r="95" spans="8:8" x14ac:dyDescent="0.2">
      <c r="H95"/>
    </row>
    <row r="96" spans="8:8" x14ac:dyDescent="0.2">
      <c r="H96"/>
    </row>
    <row r="97" spans="8:8" x14ac:dyDescent="0.2">
      <c r="H97"/>
    </row>
    <row r="98" spans="8:8" x14ac:dyDescent="0.2">
      <c r="H98"/>
    </row>
    <row r="99" spans="8:8" x14ac:dyDescent="0.2">
      <c r="H99"/>
    </row>
    <row r="100" spans="8:8" x14ac:dyDescent="0.2">
      <c r="H100"/>
    </row>
    <row r="101" spans="8:8" x14ac:dyDescent="0.2">
      <c r="H101"/>
    </row>
    <row r="102" spans="8:8" x14ac:dyDescent="0.2">
      <c r="H102"/>
    </row>
    <row r="103" spans="8:8" x14ac:dyDescent="0.2">
      <c r="H103"/>
    </row>
    <row r="104" spans="8:8" x14ac:dyDescent="0.2">
      <c r="H104"/>
    </row>
    <row r="105" spans="8:8" x14ac:dyDescent="0.2">
      <c r="H105"/>
    </row>
    <row r="106" spans="8:8" x14ac:dyDescent="0.2">
      <c r="H106"/>
    </row>
    <row r="107" spans="8:8" x14ac:dyDescent="0.2">
      <c r="H107"/>
    </row>
    <row r="108" spans="8:8" x14ac:dyDescent="0.2">
      <c r="H108"/>
    </row>
    <row r="109" spans="8:8" x14ac:dyDescent="0.2">
      <c r="H109"/>
    </row>
    <row r="110" spans="8:8" x14ac:dyDescent="0.2">
      <c r="H110"/>
    </row>
    <row r="111" spans="8:8" x14ac:dyDescent="0.2">
      <c r="H111"/>
    </row>
    <row r="112" spans="8:8" x14ac:dyDescent="0.2">
      <c r="H112"/>
    </row>
    <row r="113" spans="8:8" x14ac:dyDescent="0.2">
      <c r="H113"/>
    </row>
    <row r="114" spans="8:8" x14ac:dyDescent="0.2">
      <c r="H114"/>
    </row>
    <row r="115" spans="8:8" x14ac:dyDescent="0.2">
      <c r="H115"/>
    </row>
    <row r="116" spans="8:8" x14ac:dyDescent="0.2">
      <c r="H116"/>
    </row>
    <row r="117" spans="8:8" x14ac:dyDescent="0.2">
      <c r="H117"/>
    </row>
    <row r="118" spans="8:8" x14ac:dyDescent="0.2">
      <c r="H118"/>
    </row>
    <row r="119" spans="8:8" x14ac:dyDescent="0.2">
      <c r="H119"/>
    </row>
    <row r="120" spans="8:8" x14ac:dyDescent="0.2">
      <c r="H120"/>
    </row>
    <row r="121" spans="8:8" x14ac:dyDescent="0.2">
      <c r="H121"/>
    </row>
    <row r="122" spans="8:8" x14ac:dyDescent="0.2">
      <c r="H122"/>
    </row>
    <row r="123" spans="8:8" x14ac:dyDescent="0.2">
      <c r="H123"/>
    </row>
    <row r="124" spans="8:8" x14ac:dyDescent="0.2">
      <c r="H124"/>
    </row>
    <row r="125" spans="8:8" x14ac:dyDescent="0.2">
      <c r="H125"/>
    </row>
    <row r="126" spans="8:8" x14ac:dyDescent="0.2">
      <c r="H126"/>
    </row>
    <row r="127" spans="8:8" x14ac:dyDescent="0.2">
      <c r="H127"/>
    </row>
    <row r="128" spans="8:8" x14ac:dyDescent="0.2">
      <c r="H128"/>
    </row>
    <row r="129" spans="8:8" x14ac:dyDescent="0.2">
      <c r="H129"/>
    </row>
    <row r="130" spans="8:8" x14ac:dyDescent="0.2">
      <c r="H130"/>
    </row>
    <row r="131" spans="8:8" x14ac:dyDescent="0.2">
      <c r="H131"/>
    </row>
    <row r="132" spans="8:8" x14ac:dyDescent="0.2">
      <c r="H132"/>
    </row>
    <row r="133" spans="8:8" x14ac:dyDescent="0.2">
      <c r="H133"/>
    </row>
    <row r="134" spans="8:8" x14ac:dyDescent="0.2">
      <c r="H134"/>
    </row>
    <row r="135" spans="8:8" x14ac:dyDescent="0.2">
      <c r="H135"/>
    </row>
    <row r="136" spans="8:8" x14ac:dyDescent="0.2">
      <c r="H136"/>
    </row>
    <row r="137" spans="8:8" x14ac:dyDescent="0.2">
      <c r="H137"/>
    </row>
    <row r="138" spans="8:8" x14ac:dyDescent="0.2">
      <c r="H138"/>
    </row>
    <row r="139" spans="8:8" x14ac:dyDescent="0.2">
      <c r="H139"/>
    </row>
    <row r="140" spans="8:8" x14ac:dyDescent="0.2">
      <c r="H140"/>
    </row>
    <row r="141" spans="8:8" x14ac:dyDescent="0.2">
      <c r="H141"/>
    </row>
    <row r="142" spans="8:8" x14ac:dyDescent="0.2">
      <c r="H142"/>
    </row>
    <row r="143" spans="8:8" x14ac:dyDescent="0.2">
      <c r="H143"/>
    </row>
    <row r="144" spans="8:8" x14ac:dyDescent="0.2">
      <c r="H144"/>
    </row>
    <row r="145" spans="8:8" x14ac:dyDescent="0.2">
      <c r="H145"/>
    </row>
    <row r="146" spans="8:8" x14ac:dyDescent="0.2">
      <c r="H146"/>
    </row>
    <row r="147" spans="8:8" x14ac:dyDescent="0.2">
      <c r="H147"/>
    </row>
    <row r="148" spans="8:8" x14ac:dyDescent="0.2">
      <c r="H148"/>
    </row>
    <row r="149" spans="8:8" x14ac:dyDescent="0.2">
      <c r="H149"/>
    </row>
    <row r="150" spans="8:8" x14ac:dyDescent="0.2">
      <c r="H150"/>
    </row>
    <row r="151" spans="8:8" x14ac:dyDescent="0.2">
      <c r="H151"/>
    </row>
    <row r="152" spans="8:8" x14ac:dyDescent="0.2">
      <c r="H152"/>
    </row>
    <row r="153" spans="8:8" x14ac:dyDescent="0.2">
      <c r="H153"/>
    </row>
    <row r="154" spans="8:8" x14ac:dyDescent="0.2">
      <c r="H154"/>
    </row>
    <row r="155" spans="8:8" x14ac:dyDescent="0.2">
      <c r="H155"/>
    </row>
    <row r="156" spans="8:8" x14ac:dyDescent="0.2">
      <c r="H156"/>
    </row>
    <row r="157" spans="8:8" x14ac:dyDescent="0.2">
      <c r="H157"/>
    </row>
    <row r="158" spans="8:8" x14ac:dyDescent="0.2">
      <c r="H158"/>
    </row>
    <row r="159" spans="8:8" x14ac:dyDescent="0.2">
      <c r="H159"/>
    </row>
    <row r="160" spans="8:8" x14ac:dyDescent="0.2">
      <c r="H160"/>
    </row>
    <row r="161" spans="8:8" x14ac:dyDescent="0.2">
      <c r="H161"/>
    </row>
    <row r="162" spans="8:8" x14ac:dyDescent="0.2">
      <c r="H162"/>
    </row>
    <row r="163" spans="8:8" x14ac:dyDescent="0.2">
      <c r="H163"/>
    </row>
    <row r="164" spans="8:8" x14ac:dyDescent="0.2">
      <c r="H164"/>
    </row>
    <row r="165" spans="8:8" x14ac:dyDescent="0.2">
      <c r="H165"/>
    </row>
    <row r="166" spans="8:8" x14ac:dyDescent="0.2">
      <c r="H166"/>
    </row>
    <row r="167" spans="8:8" x14ac:dyDescent="0.2">
      <c r="H167"/>
    </row>
    <row r="168" spans="8:8" x14ac:dyDescent="0.2">
      <c r="H168"/>
    </row>
    <row r="169" spans="8:8" x14ac:dyDescent="0.2">
      <c r="H169"/>
    </row>
    <row r="170" spans="8:8" x14ac:dyDescent="0.2">
      <c r="H170"/>
    </row>
    <row r="171" spans="8:8" x14ac:dyDescent="0.2">
      <c r="H171"/>
    </row>
    <row r="172" spans="8:8" x14ac:dyDescent="0.2">
      <c r="H172"/>
    </row>
    <row r="173" spans="8:8" x14ac:dyDescent="0.2">
      <c r="H173"/>
    </row>
    <row r="174" spans="8:8" x14ac:dyDescent="0.2">
      <c r="H174"/>
    </row>
    <row r="175" spans="8:8" x14ac:dyDescent="0.2">
      <c r="H175"/>
    </row>
    <row r="176" spans="8:8" x14ac:dyDescent="0.2">
      <c r="H176"/>
    </row>
    <row r="177" spans="8:8" x14ac:dyDescent="0.2">
      <c r="H177"/>
    </row>
    <row r="178" spans="8:8" x14ac:dyDescent="0.2">
      <c r="H178"/>
    </row>
    <row r="179" spans="8:8" x14ac:dyDescent="0.2">
      <c r="H179"/>
    </row>
    <row r="180" spans="8:8" x14ac:dyDescent="0.2">
      <c r="H180"/>
    </row>
    <row r="181" spans="8:8" x14ac:dyDescent="0.2">
      <c r="H181"/>
    </row>
    <row r="182" spans="8:8" x14ac:dyDescent="0.2">
      <c r="H182"/>
    </row>
    <row r="183" spans="8:8" x14ac:dyDescent="0.2">
      <c r="H183"/>
    </row>
    <row r="184" spans="8:8" x14ac:dyDescent="0.2">
      <c r="H184"/>
    </row>
    <row r="185" spans="8:8" x14ac:dyDescent="0.2">
      <c r="H185"/>
    </row>
    <row r="186" spans="8:8" x14ac:dyDescent="0.2">
      <c r="H186"/>
    </row>
    <row r="187" spans="8:8" x14ac:dyDescent="0.2">
      <c r="H187"/>
    </row>
    <row r="188" spans="8:8" x14ac:dyDescent="0.2">
      <c r="H188"/>
    </row>
    <row r="189" spans="8:8" x14ac:dyDescent="0.2">
      <c r="H189"/>
    </row>
    <row r="190" spans="8:8" x14ac:dyDescent="0.2">
      <c r="H190"/>
    </row>
    <row r="191" spans="8:8" x14ac:dyDescent="0.2">
      <c r="H191"/>
    </row>
    <row r="192" spans="8:8" x14ac:dyDescent="0.2">
      <c r="H192"/>
    </row>
    <row r="193" spans="8:8" x14ac:dyDescent="0.2">
      <c r="H193"/>
    </row>
    <row r="194" spans="8:8" x14ac:dyDescent="0.2">
      <c r="H194"/>
    </row>
    <row r="195" spans="8:8" x14ac:dyDescent="0.2">
      <c r="H195"/>
    </row>
    <row r="196" spans="8:8" x14ac:dyDescent="0.2">
      <c r="H196"/>
    </row>
    <row r="197" spans="8:8" x14ac:dyDescent="0.2">
      <c r="H197"/>
    </row>
    <row r="198" spans="8:8" x14ac:dyDescent="0.2">
      <c r="H198"/>
    </row>
    <row r="199" spans="8:8" x14ac:dyDescent="0.2">
      <c r="H199"/>
    </row>
    <row r="200" spans="8:8" x14ac:dyDescent="0.2">
      <c r="H200"/>
    </row>
    <row r="201" spans="8:8" x14ac:dyDescent="0.2">
      <c r="H201"/>
    </row>
    <row r="202" spans="8:8" x14ac:dyDescent="0.2">
      <c r="H202"/>
    </row>
    <row r="203" spans="8:8" x14ac:dyDescent="0.2">
      <c r="H203"/>
    </row>
    <row r="204" spans="8:8" x14ac:dyDescent="0.2">
      <c r="H204"/>
    </row>
    <row r="205" spans="8:8" x14ac:dyDescent="0.2">
      <c r="H205"/>
    </row>
    <row r="206" spans="8:8" x14ac:dyDescent="0.2">
      <c r="H206"/>
    </row>
    <row r="207" spans="8:8" x14ac:dyDescent="0.2">
      <c r="H207"/>
    </row>
    <row r="208" spans="8:8" x14ac:dyDescent="0.2">
      <c r="H208"/>
    </row>
    <row r="209" spans="8:8" x14ac:dyDescent="0.2">
      <c r="H209"/>
    </row>
    <row r="210" spans="8:8" x14ac:dyDescent="0.2">
      <c r="H210"/>
    </row>
    <row r="211" spans="8:8" x14ac:dyDescent="0.2">
      <c r="H211"/>
    </row>
    <row r="212" spans="8:8" x14ac:dyDescent="0.2">
      <c r="H212"/>
    </row>
    <row r="213" spans="8:8" x14ac:dyDescent="0.2">
      <c r="H213"/>
    </row>
    <row r="214" spans="8:8" x14ac:dyDescent="0.2">
      <c r="H214"/>
    </row>
    <row r="215" spans="8:8" x14ac:dyDescent="0.2">
      <c r="H215"/>
    </row>
    <row r="216" spans="8:8" x14ac:dyDescent="0.2">
      <c r="H216"/>
    </row>
    <row r="217" spans="8:8" x14ac:dyDescent="0.2">
      <c r="H217"/>
    </row>
    <row r="218" spans="8:8" x14ac:dyDescent="0.2">
      <c r="H218"/>
    </row>
    <row r="219" spans="8:8" x14ac:dyDescent="0.2">
      <c r="H219"/>
    </row>
    <row r="220" spans="8:8" x14ac:dyDescent="0.2">
      <c r="H220"/>
    </row>
    <row r="221" spans="8:8" x14ac:dyDescent="0.2">
      <c r="H221"/>
    </row>
    <row r="222" spans="8:8" x14ac:dyDescent="0.2">
      <c r="H222"/>
    </row>
    <row r="223" spans="8:8" x14ac:dyDescent="0.2">
      <c r="H223"/>
    </row>
    <row r="224" spans="8:8" x14ac:dyDescent="0.2">
      <c r="H224"/>
    </row>
    <row r="225" spans="8:8" x14ac:dyDescent="0.2">
      <c r="H225"/>
    </row>
    <row r="226" spans="8:8" x14ac:dyDescent="0.2">
      <c r="H226"/>
    </row>
    <row r="227" spans="8:8" x14ac:dyDescent="0.2">
      <c r="H227"/>
    </row>
    <row r="228" spans="8:8" x14ac:dyDescent="0.2">
      <c r="H228"/>
    </row>
    <row r="229" spans="8:8" x14ac:dyDescent="0.2">
      <c r="H229"/>
    </row>
    <row r="230" spans="8:8" x14ac:dyDescent="0.2">
      <c r="H230"/>
    </row>
    <row r="231" spans="8:8" x14ac:dyDescent="0.2">
      <c r="H231"/>
    </row>
    <row r="232" spans="8:8" x14ac:dyDescent="0.2">
      <c r="H232"/>
    </row>
    <row r="233" spans="8:8" x14ac:dyDescent="0.2">
      <c r="H233"/>
    </row>
    <row r="234" spans="8:8" x14ac:dyDescent="0.2">
      <c r="H234"/>
    </row>
    <row r="235" spans="8:8" x14ac:dyDescent="0.2">
      <c r="H235"/>
    </row>
    <row r="236" spans="8:8" x14ac:dyDescent="0.2">
      <c r="H236"/>
    </row>
    <row r="237" spans="8:8" x14ac:dyDescent="0.2">
      <c r="H237"/>
    </row>
    <row r="238" spans="8:8" x14ac:dyDescent="0.2">
      <c r="H238"/>
    </row>
    <row r="239" spans="8:8" x14ac:dyDescent="0.2">
      <c r="H239"/>
    </row>
    <row r="240" spans="8:8" x14ac:dyDescent="0.2">
      <c r="H240"/>
    </row>
    <row r="241" spans="8:8" x14ac:dyDescent="0.2">
      <c r="H241"/>
    </row>
    <row r="242" spans="8:8" x14ac:dyDescent="0.2">
      <c r="H242"/>
    </row>
    <row r="243" spans="8:8" x14ac:dyDescent="0.2">
      <c r="H243"/>
    </row>
    <row r="244" spans="8:8" x14ac:dyDescent="0.2">
      <c r="H244"/>
    </row>
    <row r="245" spans="8:8" x14ac:dyDescent="0.2">
      <c r="H245"/>
    </row>
    <row r="246" spans="8:8" x14ac:dyDescent="0.2">
      <c r="H246"/>
    </row>
    <row r="247" spans="8:8" x14ac:dyDescent="0.2">
      <c r="H247"/>
    </row>
    <row r="248" spans="8:8" x14ac:dyDescent="0.2">
      <c r="H248"/>
    </row>
    <row r="249" spans="8:8" x14ac:dyDescent="0.2">
      <c r="H249"/>
    </row>
    <row r="250" spans="8:8" x14ac:dyDescent="0.2">
      <c r="H250"/>
    </row>
    <row r="251" spans="8:8" x14ac:dyDescent="0.2">
      <c r="H251"/>
    </row>
    <row r="252" spans="8:8" x14ac:dyDescent="0.2">
      <c r="H252"/>
    </row>
    <row r="253" spans="8:8" x14ac:dyDescent="0.2">
      <c r="H253"/>
    </row>
    <row r="254" spans="8:8" x14ac:dyDescent="0.2">
      <c r="H254"/>
    </row>
    <row r="255" spans="8:8" x14ac:dyDescent="0.2">
      <c r="H255"/>
    </row>
    <row r="256" spans="8:8" x14ac:dyDescent="0.2">
      <c r="H256"/>
    </row>
    <row r="257" spans="8:8" x14ac:dyDescent="0.2">
      <c r="H257"/>
    </row>
    <row r="258" spans="8:8" x14ac:dyDescent="0.2">
      <c r="H258"/>
    </row>
    <row r="259" spans="8:8" x14ac:dyDescent="0.2">
      <c r="H259"/>
    </row>
    <row r="260" spans="8:8" x14ac:dyDescent="0.2">
      <c r="H260"/>
    </row>
    <row r="261" spans="8:8" x14ac:dyDescent="0.2">
      <c r="H261"/>
    </row>
    <row r="262" spans="8:8" x14ac:dyDescent="0.2">
      <c r="H262"/>
    </row>
    <row r="263" spans="8:8" x14ac:dyDescent="0.2">
      <c r="H263"/>
    </row>
    <row r="264" spans="8:8" x14ac:dyDescent="0.2">
      <c r="H264"/>
    </row>
    <row r="265" spans="8:8" x14ac:dyDescent="0.2">
      <c r="H265"/>
    </row>
    <row r="266" spans="8:8" x14ac:dyDescent="0.2">
      <c r="H266"/>
    </row>
    <row r="267" spans="8:8" x14ac:dyDescent="0.2">
      <c r="H267"/>
    </row>
    <row r="268" spans="8:8" x14ac:dyDescent="0.2">
      <c r="H268"/>
    </row>
    <row r="269" spans="8:8" x14ac:dyDescent="0.2">
      <c r="H269"/>
    </row>
    <row r="270" spans="8:8" x14ac:dyDescent="0.2">
      <c r="H270"/>
    </row>
    <row r="271" spans="8:8" x14ac:dyDescent="0.2">
      <c r="H271"/>
    </row>
    <row r="272" spans="8:8" x14ac:dyDescent="0.2">
      <c r="H272"/>
    </row>
    <row r="273" spans="8:8" x14ac:dyDescent="0.2">
      <c r="H273"/>
    </row>
    <row r="274" spans="8:8" x14ac:dyDescent="0.2">
      <c r="H274"/>
    </row>
    <row r="275" spans="8:8" x14ac:dyDescent="0.2">
      <c r="H275"/>
    </row>
    <row r="276" spans="8:8" x14ac:dyDescent="0.2">
      <c r="H276"/>
    </row>
    <row r="277" spans="8:8" x14ac:dyDescent="0.2">
      <c r="H277"/>
    </row>
    <row r="278" spans="8:8" x14ac:dyDescent="0.2">
      <c r="H278"/>
    </row>
    <row r="279" spans="8:8" x14ac:dyDescent="0.2">
      <c r="H279"/>
    </row>
    <row r="280" spans="8:8" x14ac:dyDescent="0.2">
      <c r="H280"/>
    </row>
    <row r="281" spans="8:8" x14ac:dyDescent="0.2">
      <c r="H281"/>
    </row>
    <row r="282" spans="8:8" x14ac:dyDescent="0.2">
      <c r="H282"/>
    </row>
    <row r="283" spans="8:8" x14ac:dyDescent="0.2">
      <c r="H283"/>
    </row>
    <row r="284" spans="8:8" x14ac:dyDescent="0.2">
      <c r="H284"/>
    </row>
    <row r="285" spans="8:8" x14ac:dyDescent="0.2">
      <c r="H285"/>
    </row>
    <row r="286" spans="8:8" x14ac:dyDescent="0.2">
      <c r="H286"/>
    </row>
    <row r="287" spans="8:8" x14ac:dyDescent="0.2">
      <c r="H287"/>
    </row>
    <row r="288" spans="8:8" x14ac:dyDescent="0.2">
      <c r="H288"/>
    </row>
    <row r="289" spans="8:8" x14ac:dyDescent="0.2">
      <c r="H289"/>
    </row>
    <row r="290" spans="8:8" x14ac:dyDescent="0.2">
      <c r="H290"/>
    </row>
    <row r="291" spans="8:8" x14ac:dyDescent="0.2">
      <c r="H291"/>
    </row>
    <row r="292" spans="8:8" x14ac:dyDescent="0.2">
      <c r="H292"/>
    </row>
    <row r="293" spans="8:8" x14ac:dyDescent="0.2">
      <c r="H293"/>
    </row>
    <row r="294" spans="8:8" x14ac:dyDescent="0.2">
      <c r="H294"/>
    </row>
    <row r="295" spans="8:8" x14ac:dyDescent="0.2">
      <c r="H295"/>
    </row>
    <row r="296" spans="8:8" x14ac:dyDescent="0.2">
      <c r="H296"/>
    </row>
    <row r="297" spans="8:8" x14ac:dyDescent="0.2">
      <c r="H297"/>
    </row>
    <row r="298" spans="8:8" x14ac:dyDescent="0.2">
      <c r="H298"/>
    </row>
    <row r="299" spans="8:8" x14ac:dyDescent="0.2">
      <c r="H299"/>
    </row>
    <row r="300" spans="8:8" x14ac:dyDescent="0.2">
      <c r="H300"/>
    </row>
    <row r="301" spans="8:8" x14ac:dyDescent="0.2">
      <c r="H301"/>
    </row>
    <row r="302" spans="8:8" x14ac:dyDescent="0.2">
      <c r="H302"/>
    </row>
    <row r="303" spans="8:8" x14ac:dyDescent="0.2">
      <c r="H303"/>
    </row>
    <row r="304" spans="8:8" x14ac:dyDescent="0.2">
      <c r="H304"/>
    </row>
    <row r="305" spans="8:8" x14ac:dyDescent="0.2">
      <c r="H305"/>
    </row>
    <row r="306" spans="8:8" x14ac:dyDescent="0.2">
      <c r="H306"/>
    </row>
    <row r="307" spans="8:8" x14ac:dyDescent="0.2">
      <c r="H307"/>
    </row>
    <row r="308" spans="8:8" x14ac:dyDescent="0.2">
      <c r="H308"/>
    </row>
    <row r="309" spans="8:8" x14ac:dyDescent="0.2">
      <c r="H309"/>
    </row>
    <row r="310" spans="8:8" x14ac:dyDescent="0.2">
      <c r="H310"/>
    </row>
    <row r="311" spans="8:8" x14ac:dyDescent="0.2">
      <c r="H311"/>
    </row>
    <row r="312" spans="8:8" x14ac:dyDescent="0.2">
      <c r="H312"/>
    </row>
    <row r="313" spans="8:8" x14ac:dyDescent="0.2">
      <c r="H313"/>
    </row>
    <row r="314" spans="8:8" x14ac:dyDescent="0.2">
      <c r="H314"/>
    </row>
    <row r="315" spans="8:8" x14ac:dyDescent="0.2">
      <c r="H315"/>
    </row>
    <row r="316" spans="8:8" x14ac:dyDescent="0.2">
      <c r="H316"/>
    </row>
    <row r="317" spans="8:8" x14ac:dyDescent="0.2">
      <c r="H317"/>
    </row>
    <row r="318" spans="8:8" x14ac:dyDescent="0.2">
      <c r="H318"/>
    </row>
    <row r="319" spans="8:8" x14ac:dyDescent="0.2">
      <c r="H319"/>
    </row>
    <row r="320" spans="8:8" x14ac:dyDescent="0.2">
      <c r="H320"/>
    </row>
    <row r="321" spans="8:8" x14ac:dyDescent="0.2">
      <c r="H321"/>
    </row>
    <row r="322" spans="8:8" x14ac:dyDescent="0.2">
      <c r="H322"/>
    </row>
    <row r="323" spans="8:8" x14ac:dyDescent="0.2">
      <c r="H323"/>
    </row>
    <row r="324" spans="8:8" x14ac:dyDescent="0.2">
      <c r="H324"/>
    </row>
    <row r="325" spans="8:8" x14ac:dyDescent="0.2">
      <c r="H325"/>
    </row>
    <row r="326" spans="8:8" x14ac:dyDescent="0.2">
      <c r="H326"/>
    </row>
    <row r="327" spans="8:8" x14ac:dyDescent="0.2">
      <c r="H327"/>
    </row>
    <row r="328" spans="8:8" x14ac:dyDescent="0.2">
      <c r="H328"/>
    </row>
    <row r="329" spans="8:8" x14ac:dyDescent="0.2">
      <c r="H329"/>
    </row>
    <row r="330" spans="8:8" x14ac:dyDescent="0.2">
      <c r="H330"/>
    </row>
    <row r="331" spans="8:8" x14ac:dyDescent="0.2">
      <c r="H331"/>
    </row>
    <row r="332" spans="8:8" x14ac:dyDescent="0.2">
      <c r="H332"/>
    </row>
    <row r="333" spans="8:8" x14ac:dyDescent="0.2">
      <c r="H333"/>
    </row>
    <row r="334" spans="8:8" x14ac:dyDescent="0.2">
      <c r="H334"/>
    </row>
    <row r="335" spans="8:8" x14ac:dyDescent="0.2">
      <c r="H335"/>
    </row>
    <row r="336" spans="8:8" x14ac:dyDescent="0.2">
      <c r="H336"/>
    </row>
    <row r="337" spans="8:8" x14ac:dyDescent="0.2">
      <c r="H337"/>
    </row>
    <row r="338" spans="8:8" x14ac:dyDescent="0.2">
      <c r="H338"/>
    </row>
    <row r="339" spans="8:8" x14ac:dyDescent="0.2">
      <c r="H339"/>
    </row>
    <row r="340" spans="8:8" x14ac:dyDescent="0.2">
      <c r="H340"/>
    </row>
    <row r="341" spans="8:8" x14ac:dyDescent="0.2">
      <c r="H341"/>
    </row>
    <row r="342" spans="8:8" x14ac:dyDescent="0.2">
      <c r="H342"/>
    </row>
    <row r="343" spans="8:8" x14ac:dyDescent="0.2">
      <c r="H343"/>
    </row>
    <row r="344" spans="8:8" x14ac:dyDescent="0.2">
      <c r="H344"/>
    </row>
    <row r="345" spans="8:8" x14ac:dyDescent="0.2">
      <c r="H345"/>
    </row>
    <row r="346" spans="8:8" x14ac:dyDescent="0.2">
      <c r="H346"/>
    </row>
    <row r="347" spans="8:8" x14ac:dyDescent="0.2">
      <c r="H347"/>
    </row>
    <row r="348" spans="8:8" x14ac:dyDescent="0.2">
      <c r="H348"/>
    </row>
    <row r="349" spans="8:8" x14ac:dyDescent="0.2">
      <c r="H349"/>
    </row>
    <row r="350" spans="8:8" x14ac:dyDescent="0.2">
      <c r="H350"/>
    </row>
    <row r="351" spans="8:8" x14ac:dyDescent="0.2">
      <c r="H351"/>
    </row>
    <row r="352" spans="8:8" x14ac:dyDescent="0.2">
      <c r="H352"/>
    </row>
    <row r="353" spans="8:8" x14ac:dyDescent="0.2">
      <c r="H353"/>
    </row>
    <row r="354" spans="8:8" x14ac:dyDescent="0.2">
      <c r="H354"/>
    </row>
    <row r="355" spans="8:8" x14ac:dyDescent="0.2">
      <c r="H355"/>
    </row>
    <row r="356" spans="8:8" x14ac:dyDescent="0.2">
      <c r="H356"/>
    </row>
    <row r="357" spans="8:8" x14ac:dyDescent="0.2">
      <c r="H357"/>
    </row>
    <row r="358" spans="8:8" x14ac:dyDescent="0.2">
      <c r="H358"/>
    </row>
    <row r="359" spans="8:8" x14ac:dyDescent="0.2">
      <c r="H359"/>
    </row>
    <row r="360" spans="8:8" x14ac:dyDescent="0.2">
      <c r="H360"/>
    </row>
    <row r="361" spans="8:8" x14ac:dyDescent="0.2">
      <c r="H361"/>
    </row>
    <row r="362" spans="8:8" x14ac:dyDescent="0.2">
      <c r="H362"/>
    </row>
    <row r="363" spans="8:8" x14ac:dyDescent="0.2">
      <c r="H363"/>
    </row>
    <row r="364" spans="8:8" x14ac:dyDescent="0.2">
      <c r="H364"/>
    </row>
    <row r="365" spans="8:8" x14ac:dyDescent="0.2">
      <c r="H365"/>
    </row>
    <row r="366" spans="8:8" x14ac:dyDescent="0.2">
      <c r="H366"/>
    </row>
    <row r="367" spans="8:8" x14ac:dyDescent="0.2">
      <c r="H367"/>
    </row>
    <row r="368" spans="8:8" x14ac:dyDescent="0.2">
      <c r="H368"/>
    </row>
    <row r="369" spans="8:8" x14ac:dyDescent="0.2">
      <c r="H369"/>
    </row>
    <row r="370" spans="8:8" x14ac:dyDescent="0.2">
      <c r="H370"/>
    </row>
    <row r="371" spans="8:8" x14ac:dyDescent="0.2">
      <c r="H371"/>
    </row>
    <row r="372" spans="8:8" x14ac:dyDescent="0.2">
      <c r="H372"/>
    </row>
    <row r="373" spans="8:8" x14ac:dyDescent="0.2">
      <c r="H373"/>
    </row>
    <row r="374" spans="8:8" x14ac:dyDescent="0.2">
      <c r="H374"/>
    </row>
    <row r="375" spans="8:8" x14ac:dyDescent="0.2">
      <c r="H375"/>
    </row>
    <row r="376" spans="8:8" x14ac:dyDescent="0.2">
      <c r="H376"/>
    </row>
    <row r="377" spans="8:8" x14ac:dyDescent="0.2">
      <c r="H377"/>
    </row>
    <row r="378" spans="8:8" x14ac:dyDescent="0.2">
      <c r="H378"/>
    </row>
    <row r="379" spans="8:8" x14ac:dyDescent="0.2">
      <c r="H379"/>
    </row>
    <row r="380" spans="8:8" x14ac:dyDescent="0.2">
      <c r="H380"/>
    </row>
    <row r="381" spans="8:8" x14ac:dyDescent="0.2">
      <c r="H381"/>
    </row>
    <row r="382" spans="8:8" x14ac:dyDescent="0.2">
      <c r="H382"/>
    </row>
    <row r="383" spans="8:8" x14ac:dyDescent="0.2">
      <c r="H383"/>
    </row>
    <row r="384" spans="8:8" x14ac:dyDescent="0.2">
      <c r="H384"/>
    </row>
    <row r="385" spans="8:8" x14ac:dyDescent="0.2">
      <c r="H385"/>
    </row>
    <row r="386" spans="8:8" x14ac:dyDescent="0.2">
      <c r="H386"/>
    </row>
    <row r="387" spans="8:8" x14ac:dyDescent="0.2">
      <c r="H387"/>
    </row>
    <row r="388" spans="8:8" x14ac:dyDescent="0.2">
      <c r="H388"/>
    </row>
    <row r="389" spans="8:8" x14ac:dyDescent="0.2">
      <c r="H389"/>
    </row>
    <row r="390" spans="8:8" x14ac:dyDescent="0.2">
      <c r="H390"/>
    </row>
    <row r="391" spans="8:8" x14ac:dyDescent="0.2">
      <c r="H391"/>
    </row>
    <row r="392" spans="8:8" x14ac:dyDescent="0.2">
      <c r="H392"/>
    </row>
    <row r="393" spans="8:8" x14ac:dyDescent="0.2">
      <c r="H393"/>
    </row>
  </sheetData>
  <sheetProtection algorithmName="SHA-512" hashValue="8vyifqpz3HVbws3rgjVwFLzC5EmXlBolGYyujJjIy82bqfk/FbrppByV6dPseuSb76Ao8UbWBmGnlhPdW8R0ug==" saltValue="MPTXisQYcFd9x0L/tbbvZw==" spinCount="100000" sheet="1" objects="1" scenarios="1"/>
  <conditionalFormatting sqref="A17:G393 A1:XFD16 I17:XFD393 A394:XFD1048576">
    <cfRule type="expression" dxfId="2" priority="13">
      <formula>NOT(CELL("Schutz",A1))</formula>
    </cfRule>
  </conditionalFormatting>
  <conditionalFormatting sqref="G26">
    <cfRule type="containsText" dxfId="1" priority="12" operator="containsText" text="nicht angeboten">
      <formula>NOT(ISERROR(SEARCH("nicht angeboten",G26)))</formula>
    </cfRule>
  </conditionalFormatting>
  <conditionalFormatting sqref="G28">
    <cfRule type="containsText" dxfId="0" priority="2" operator="containsText" text="nicht angeboten">
      <formula>NOT(ISERROR(SEARCH("nicht angeboten",G28)))</formula>
    </cfRule>
  </conditionalFormatting>
  <printOptions horizontalCentered="1"/>
  <pageMargins left="0.70866141732283472" right="0.70866141732283472" top="0.59055118110236227" bottom="0.59055118110236227" header="0.31496062992125984" footer="0.31496062992125984"/>
  <pageSetup paperSize="9" scale="48" orientation="portrait" r:id="rId1"/>
  <headerFooter alignWithMargins="0">
    <oddFooter>&amp;C&amp;"Tahoma,Standard"&amp;9Seite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Drop Down 1">
              <controlPr defaultSize="0" autoLine="0" autoPict="0">
                <anchor moveWithCells="1">
                  <from>
                    <xdr:col>1</xdr:col>
                    <xdr:colOff>28575</xdr:colOff>
                    <xdr:row>7</xdr:row>
                    <xdr:rowOff>47625</xdr:rowOff>
                  </from>
                  <to>
                    <xdr:col>1</xdr:col>
                    <xdr:colOff>533400</xdr:colOff>
                    <xdr:row>7</xdr:row>
                    <xdr:rowOff>257175</xdr:rowOff>
                  </to>
                </anchor>
              </controlPr>
            </control>
          </mc:Choice>
        </mc:AlternateContent>
        <mc:AlternateContent xmlns:mc="http://schemas.openxmlformats.org/markup-compatibility/2006">
          <mc:Choice Requires="x14">
            <control shapeId="26631" r:id="rId5" name="Drop Down 1">
              <controlPr defaultSize="0" autoLine="0" autoPict="0">
                <anchor moveWithCells="1">
                  <from>
                    <xdr:col>1</xdr:col>
                    <xdr:colOff>28575</xdr:colOff>
                    <xdr:row>11</xdr:row>
                    <xdr:rowOff>47625</xdr:rowOff>
                  </from>
                  <to>
                    <xdr:col>1</xdr:col>
                    <xdr:colOff>533400</xdr:colOff>
                    <xdr:row>11</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17</vt:i4>
      </vt:variant>
    </vt:vector>
  </HeadingPairs>
  <TitlesOfParts>
    <vt:vector size="25" baseType="lpstr">
      <vt:lpstr>Eignung</vt:lpstr>
      <vt:lpstr>Stundenverrechnungssatz</vt:lpstr>
      <vt:lpstr>Raumgruppen</vt:lpstr>
      <vt:lpstr>Einzelraumkalkulation</vt:lpstr>
      <vt:lpstr>Grundreinigung</vt:lpstr>
      <vt:lpstr>Glasreinigung</vt:lpstr>
      <vt:lpstr>Regiearbeiten</vt:lpstr>
      <vt:lpstr>Angebot</vt:lpstr>
      <vt:lpstr>Auftraggeber</vt:lpstr>
      <vt:lpstr>Angebot!Druckbereich</vt:lpstr>
      <vt:lpstr>Eignung!Druckbereich</vt:lpstr>
      <vt:lpstr>Einzelraumkalkulation!Druckbereich</vt:lpstr>
      <vt:lpstr>Glasreinigung!Druckbereich</vt:lpstr>
      <vt:lpstr>Grundreinigung!Druckbereich</vt:lpstr>
      <vt:lpstr>Raumgruppen!Druckbereich</vt:lpstr>
      <vt:lpstr>Regiearbeiten!Druckbereich</vt:lpstr>
      <vt:lpstr>Stundenverrechnungssatz!Druckbereich</vt:lpstr>
      <vt:lpstr>Einzelraumkalkulation!Drucktitel</vt:lpstr>
      <vt:lpstr>Raumgruppen!Drucktitel</vt:lpstr>
      <vt:lpstr>ERK_Daten</vt:lpstr>
      <vt:lpstr>Leistungsgegenstand</vt:lpstr>
      <vt:lpstr>SVS</vt:lpstr>
      <vt:lpstr>SVSg</vt:lpstr>
      <vt:lpstr>SVSSo</vt:lpstr>
      <vt:lpstr>Vorgaben</vt:lpstr>
    </vt:vector>
  </TitlesOfParts>
  <Company>DeKoBe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Jenning Hein</dc:creator>
  <cp:lastModifiedBy>Sebastian Stier</cp:lastModifiedBy>
  <cp:lastPrinted>2026-04-09T11:26:05Z</cp:lastPrinted>
  <dcterms:created xsi:type="dcterms:W3CDTF">2005-01-18T07:01:28Z</dcterms:created>
  <dcterms:modified xsi:type="dcterms:W3CDTF">2026-04-28T13:34:56Z</dcterms:modified>
</cp:coreProperties>
</file>